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drawings/drawing17.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Default Extension="png" ContentType="image/png"/>
  <Override PartName="/xl/drawings/drawing9.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35" windowWidth="25875" windowHeight="9780"/>
  </bookViews>
  <sheets>
    <sheet name="Intro-Data" sheetId="26" r:id="rId1"/>
    <sheet name="Office Rents" sheetId="7" r:id="rId2"/>
    <sheet name="Office Vacancy" sheetId="5" r:id="rId3"/>
    <sheet name="Office Expenses" sheetId="6" r:id="rId4"/>
    <sheet name="Apt Expense Study" sheetId="4" r:id="rId5"/>
    <sheet name="Retail Expenses" sheetId="8" r:id="rId6"/>
    <sheet name="Intro-Income Approach" sheetId="27" r:id="rId7"/>
    <sheet name="Retail SC" sheetId="1" r:id="rId8"/>
    <sheet name="Office" sheetId="2" r:id="rId9"/>
    <sheet name="Apartment" sheetId="3" r:id="rId10"/>
    <sheet name="Cap Rates" sheetId="28" r:id="rId11"/>
    <sheet name="Cap Rate Intro" sheetId="20" r:id="rId12"/>
    <sheet name="Derive Cap Rate" sheetId="23" r:id="rId13"/>
    <sheet name="I&amp;E Apt" sheetId="24" r:id="rId14"/>
    <sheet name="Cap Rate" sheetId="25" r:id="rId15"/>
    <sheet name="Tax Court" sheetId="29" r:id="rId16"/>
    <sheet name="Sales-Cap" sheetId="30" r:id="rId17"/>
    <sheet name="Sales Cap-Caution" sheetId="31" r:id="rId18"/>
    <sheet name="Band" sheetId="32" r:id="rId19"/>
    <sheet name="Band-Calc" sheetId="33" r:id="rId20"/>
    <sheet name="L&amp;B Band" sheetId="34" r:id="rId21"/>
    <sheet name="DCR" sheetId="35" r:id="rId22"/>
    <sheet name="Survey" sheetId="36" r:id="rId23"/>
    <sheet name="PWC-Apt" sheetId="21" r:id="rId24"/>
    <sheet name="ACLI" sheetId="22" r:id="rId25"/>
    <sheet name="Summary" sheetId="37" r:id="rId26"/>
  </sheets>
  <calcPr calcId="125725"/>
</workbook>
</file>

<file path=xl/calcChain.xml><?xml version="1.0" encoding="utf-8"?>
<calcChain xmlns="http://schemas.openxmlformats.org/spreadsheetml/2006/main">
  <c r="B7" i="25"/>
  <c r="I5" i="4" l="1"/>
  <c r="G5"/>
  <c r="Q26" i="8"/>
  <c r="Q28" s="1"/>
  <c r="N26"/>
  <c r="N28" s="1"/>
  <c r="K26"/>
  <c r="K30" s="1"/>
  <c r="H26"/>
  <c r="H30" s="1"/>
  <c r="E26"/>
  <c r="E28" s="1"/>
  <c r="B26"/>
  <c r="B28" s="1"/>
  <c r="K28" l="1"/>
  <c r="E30"/>
  <c r="Q30"/>
  <c r="H28"/>
  <c r="B30"/>
  <c r="N30"/>
  <c r="H50" i="7" l="1"/>
  <c r="H46"/>
  <c r="H40"/>
  <c r="H34"/>
  <c r="H10"/>
  <c r="H8" i="6"/>
  <c r="I18"/>
  <c r="G28"/>
  <c r="F28"/>
  <c r="E28"/>
  <c r="D28"/>
  <c r="C28"/>
  <c r="B28"/>
  <c r="F27"/>
  <c r="E27"/>
  <c r="D27"/>
  <c r="C27"/>
  <c r="B27"/>
  <c r="H18"/>
  <c r="G18"/>
  <c r="F18"/>
  <c r="E18"/>
  <c r="D18"/>
  <c r="C18"/>
  <c r="B18"/>
  <c r="H17"/>
  <c r="G17"/>
  <c r="F17"/>
  <c r="E17"/>
  <c r="D17"/>
  <c r="C17"/>
  <c r="B17"/>
  <c r="G8"/>
  <c r="F8"/>
  <c r="E8"/>
  <c r="D8"/>
  <c r="C8"/>
  <c r="B8"/>
  <c r="G7"/>
  <c r="F7"/>
  <c r="E7"/>
  <c r="D7"/>
  <c r="C7"/>
  <c r="B7"/>
  <c r="F12" i="5"/>
  <c r="E12"/>
  <c r="D12"/>
  <c r="G27" i="6" l="1"/>
  <c r="I17"/>
  <c r="H7"/>
  <c r="I34" i="4" l="1"/>
  <c r="I30"/>
  <c r="I29"/>
  <c r="I28"/>
  <c r="I27"/>
  <c r="I23"/>
  <c r="I22"/>
  <c r="I21"/>
  <c r="I20"/>
  <c r="I19"/>
  <c r="I18"/>
  <c r="I17"/>
  <c r="I13"/>
  <c r="I12"/>
  <c r="I11"/>
  <c r="I10"/>
  <c r="I9"/>
  <c r="I8"/>
  <c r="H31"/>
  <c r="I31" s="1"/>
  <c r="H24"/>
  <c r="I24" s="1"/>
  <c r="H14"/>
  <c r="I14" s="1"/>
  <c r="G34"/>
  <c r="G30"/>
  <c r="G29"/>
  <c r="G28"/>
  <c r="G27"/>
  <c r="G23"/>
  <c r="G22"/>
  <c r="G21"/>
  <c r="G20"/>
  <c r="G19"/>
  <c r="G18"/>
  <c r="G17"/>
  <c r="G13"/>
  <c r="G12"/>
  <c r="G11"/>
  <c r="G10"/>
  <c r="G9"/>
  <c r="G8"/>
  <c r="F31"/>
  <c r="G31" s="1"/>
  <c r="F24"/>
  <c r="G24" s="1"/>
  <c r="F14"/>
  <c r="G14" s="1"/>
  <c r="H36" l="1"/>
  <c r="H37" s="1"/>
  <c r="F36"/>
  <c r="F37" s="1"/>
  <c r="E5"/>
  <c r="E34"/>
  <c r="E30"/>
  <c r="E29"/>
  <c r="E28"/>
  <c r="E27"/>
  <c r="E23"/>
  <c r="E22"/>
  <c r="E21"/>
  <c r="E20"/>
  <c r="E19"/>
  <c r="E18"/>
  <c r="E17"/>
  <c r="E13"/>
  <c r="E12"/>
  <c r="E11"/>
  <c r="E10"/>
  <c r="E9"/>
  <c r="E8"/>
  <c r="D31"/>
  <c r="E31" s="1"/>
  <c r="D24"/>
  <c r="E24" s="1"/>
  <c r="D14"/>
  <c r="E14" s="1"/>
  <c r="C34"/>
  <c r="K34" s="1"/>
  <c r="C30"/>
  <c r="K30" s="1"/>
  <c r="C29"/>
  <c r="C28"/>
  <c r="K28" s="1"/>
  <c r="C27"/>
  <c r="K27" s="1"/>
  <c r="C23"/>
  <c r="K23" s="1"/>
  <c r="C22"/>
  <c r="C21"/>
  <c r="K21" s="1"/>
  <c r="C20"/>
  <c r="K20" s="1"/>
  <c r="C19"/>
  <c r="K19" s="1"/>
  <c r="C18"/>
  <c r="C17"/>
  <c r="K17" s="1"/>
  <c r="C13"/>
  <c r="K13" s="1"/>
  <c r="C12"/>
  <c r="K12" s="1"/>
  <c r="C11"/>
  <c r="C10"/>
  <c r="K10" s="1"/>
  <c r="C9"/>
  <c r="K9" s="1"/>
  <c r="C8"/>
  <c r="K8" s="1"/>
  <c r="C5"/>
  <c r="B31"/>
  <c r="C31" s="1"/>
  <c r="B24"/>
  <c r="C24" s="1"/>
  <c r="K24" s="1"/>
  <c r="B14"/>
  <c r="C57" i="3"/>
  <c r="C54"/>
  <c r="C53"/>
  <c r="C52"/>
  <c r="C51"/>
  <c r="C50"/>
  <c r="C47"/>
  <c r="C46"/>
  <c r="C45"/>
  <c r="C44"/>
  <c r="C43"/>
  <c r="C42"/>
  <c r="C41"/>
  <c r="C40"/>
  <c r="C36"/>
  <c r="C35"/>
  <c r="C34"/>
  <c r="C33"/>
  <c r="C32"/>
  <c r="C31"/>
  <c r="B54"/>
  <c r="B47"/>
  <c r="C19"/>
  <c r="C18"/>
  <c r="C17"/>
  <c r="B20"/>
  <c r="C15"/>
  <c r="C66"/>
  <c r="D30" i="2"/>
  <c r="D18"/>
  <c r="B11"/>
  <c r="B10"/>
  <c r="D11"/>
  <c r="K11" i="4" l="1"/>
  <c r="K18"/>
  <c r="K22"/>
  <c r="K31"/>
  <c r="K29"/>
  <c r="B36"/>
  <c r="B37" s="1"/>
  <c r="K37" s="1"/>
  <c r="C14"/>
  <c r="K14" s="1"/>
  <c r="D36"/>
  <c r="D37" s="1"/>
  <c r="C20" i="3"/>
  <c r="C21" s="1"/>
  <c r="C24" s="1"/>
  <c r="C27" s="1"/>
  <c r="B31" s="1"/>
  <c r="B37" s="1"/>
  <c r="D23" i="2"/>
  <c r="D10"/>
  <c r="D12" s="1"/>
  <c r="D14" s="1"/>
  <c r="D24" i="1"/>
  <c r="D14"/>
  <c r="D12"/>
  <c r="D10"/>
  <c r="D15" s="1"/>
  <c r="C59" i="3" l="1"/>
  <c r="C62" s="1"/>
  <c r="C68" s="1"/>
  <c r="C69" s="1"/>
  <c r="C70" s="1"/>
  <c r="C37"/>
  <c r="D15" i="2"/>
  <c r="D22" s="1"/>
  <c r="D17" i="1"/>
  <c r="D18" s="1"/>
  <c r="C60" i="3" l="1"/>
  <c r="D20" i="2"/>
  <c r="D21"/>
  <c r="D19"/>
  <c r="D23" i="1"/>
  <c r="D21"/>
  <c r="D22"/>
  <c r="D24" i="2" l="1"/>
  <c r="D26" s="1"/>
  <c r="D25" i="1"/>
  <c r="D27" s="1"/>
  <c r="D31" s="1"/>
  <c r="D32" s="1"/>
  <c r="D33" s="1"/>
  <c r="D33" i="2" l="1"/>
  <c r="D34" s="1"/>
  <c r="D32"/>
</calcChain>
</file>

<file path=xl/sharedStrings.xml><?xml version="1.0" encoding="utf-8"?>
<sst xmlns="http://schemas.openxmlformats.org/spreadsheetml/2006/main" count="570" uniqueCount="259">
  <si>
    <t>INCOME:</t>
  </si>
  <si>
    <t xml:space="preserve"> </t>
  </si>
  <si>
    <t>TOTAL PGI:</t>
  </si>
  <si>
    <t>EGI:</t>
  </si>
  <si>
    <t>NOI:</t>
  </si>
  <si>
    <t>ROUNDED:</t>
  </si>
  <si>
    <t>PROPERTY TYPE:</t>
  </si>
  <si>
    <t>VALUATION DATE:</t>
  </si>
  <si>
    <t>BLOCK:</t>
  </si>
  <si>
    <t>LOT:</t>
  </si>
  <si>
    <t xml:space="preserve">  Satellite Space (small in-line tenants)</t>
  </si>
  <si>
    <t xml:space="preserve">  Mid-Sized Tenants</t>
  </si>
  <si>
    <t xml:space="preserve">    Tenanats with sf between 10,000-20,000 SF: </t>
  </si>
  <si>
    <t xml:space="preserve">    Tenants with sf between 1,000 - 5,000SF: </t>
  </si>
  <si>
    <t xml:space="preserve">  Large Tenants (Anchors)</t>
  </si>
  <si>
    <t xml:space="preserve">    Tenants with sf between 20,000-100,000SF:</t>
  </si>
  <si>
    <t>LESS: VACANCY (based upon market)</t>
  </si>
  <si>
    <t>LESS:  EXPENSES (based upon market)</t>
  </si>
  <si>
    <t>LEASE TYPE (EXPENSES):</t>
  </si>
  <si>
    <t>Net</t>
  </si>
  <si>
    <t xml:space="preserve">   Management:</t>
  </si>
  <si>
    <t xml:space="preserve">   Leasing Commissions:</t>
  </si>
  <si>
    <t xml:space="preserve">   Insurance:</t>
  </si>
  <si>
    <t xml:space="preserve">   Tenant Fit-up (typically $/sf)</t>
  </si>
  <si>
    <t>GROSS LEASABLE AREA (GLA):</t>
  </si>
  <si>
    <t>TOTAL EXPENSES:</t>
  </si>
  <si>
    <t>INDICATED VALUE VIA INCOME APPROACH:</t>
  </si>
  <si>
    <t>VALUE PER SQUARE FOOT OF GLA:</t>
  </si>
  <si>
    <t>Income</t>
  </si>
  <si>
    <t>Rent</t>
  </si>
  <si>
    <t>Sq. Ft.</t>
  </si>
  <si>
    <t>Retail SC</t>
  </si>
  <si>
    <t>Office</t>
  </si>
  <si>
    <t>Gross + Electric</t>
  </si>
  <si>
    <t>Market Rent (based on Market)</t>
  </si>
  <si>
    <t>Plus: Tenant Electric (based on per sf of GLA)</t>
  </si>
  <si>
    <t xml:space="preserve">   Operating Expenses (per sf of GLA)</t>
  </si>
  <si>
    <t xml:space="preserve">   Reserves:</t>
  </si>
  <si>
    <t>BASE CAP RATE</t>
  </si>
  <si>
    <t>EFFECTIVE TAX RATE:</t>
  </si>
  <si>
    <t>OVERALL CAPITALIZATION RATE:</t>
  </si>
  <si>
    <t>SAMPLE</t>
  </si>
  <si>
    <t>INCOME:  (based upon market)</t>
  </si>
  <si>
    <t>CAP RATE: (based upon market)</t>
  </si>
  <si>
    <t>Apartment</t>
  </si>
  <si>
    <t xml:space="preserve">  NUMBER OF STUDIOS:</t>
  </si>
  <si>
    <t xml:space="preserve">  NUMBER OF ONE-BEDROOMS:</t>
  </si>
  <si>
    <t xml:space="preserve">  NUMBER OF TWO-BEDROOMS:</t>
  </si>
  <si>
    <t>TOTAL NUMBER OF UNITS:</t>
  </si>
  <si>
    <t>Monthly</t>
  </si>
  <si>
    <t>Annual</t>
  </si>
  <si>
    <t>1.  Annualized Rent as of October 1st -Pretax year:</t>
  </si>
  <si>
    <t>2.  Market Rent of Vacant Units:</t>
  </si>
  <si>
    <t>NUMBER OF VACANT UNITS (AS OF 10/1)</t>
  </si>
  <si>
    <t>ACTUAL VACANCY:</t>
  </si>
  <si>
    <t xml:space="preserve">       1 Vacant Studio (market rent)</t>
  </si>
  <si>
    <t xml:space="preserve">       8 Vacant 1-Bedrooms (market rent)</t>
  </si>
  <si>
    <t xml:space="preserve">       1 Vacant 2-Bedroom (market rent)</t>
  </si>
  <si>
    <t xml:space="preserve">  Total Market Rent of Vacant Units</t>
  </si>
  <si>
    <t>SUBTOTAL:</t>
  </si>
  <si>
    <t>PLUS: OTHER INCOME:</t>
  </si>
  <si>
    <t>General Operating Expenses</t>
  </si>
  <si>
    <t xml:space="preserve">          Management</t>
  </si>
  <si>
    <t xml:space="preserve">          Heat</t>
  </si>
  <si>
    <t xml:space="preserve">          General Payroll (not included in other categories)</t>
  </si>
  <si>
    <t xml:space="preserve">          Water and Sewer</t>
  </si>
  <si>
    <t xml:space="preserve">          Gas (excluding heat)</t>
  </si>
  <si>
    <t xml:space="preserve">          Electric (excluding heat)</t>
  </si>
  <si>
    <t>2. Total of Operating Expenses</t>
  </si>
  <si>
    <t>Miscellaneous Operating Expenses</t>
  </si>
  <si>
    <t xml:space="preserve">          Rubbish Removal</t>
  </si>
  <si>
    <t xml:space="preserve">          Snow Removal</t>
  </si>
  <si>
    <t xml:space="preserve">          Exterminating</t>
  </si>
  <si>
    <t xml:space="preserve">           Security</t>
  </si>
  <si>
    <t xml:space="preserve">           Supplies</t>
  </si>
  <si>
    <t xml:space="preserve">           Cleaning</t>
  </si>
  <si>
    <t xml:space="preserve">           TV Antenna Services</t>
  </si>
  <si>
    <t>3. Total of Miscellaneous Operating Expenses</t>
  </si>
  <si>
    <t>Maintenance Expense Items</t>
  </si>
  <si>
    <t xml:space="preserve">           Repairs and maintenance to building</t>
  </si>
  <si>
    <t xml:space="preserve">            Yard and grounds maintenance</t>
  </si>
  <si>
    <t xml:space="preserve">            Swimming pool service</t>
  </si>
  <si>
    <t>4. Total of Maintenance Expense Items</t>
  </si>
  <si>
    <t>Other Expense Items (list type and amount)</t>
  </si>
  <si>
    <t xml:space="preserve">            PaInting and decorating</t>
  </si>
  <si>
    <t xml:space="preserve">      On-Site Managers Apartment</t>
  </si>
  <si>
    <t>TOTAL ALL EXPENSES:</t>
  </si>
  <si>
    <t>Operating Expense Ratio:</t>
  </si>
  <si>
    <t>VALUE PER APARTMENT UNIT:</t>
  </si>
  <si>
    <t>Amount</t>
  </si>
  <si>
    <t>% of EGI</t>
  </si>
  <si>
    <t>Tenant Pays Heat &amp; Hot Water</t>
  </si>
  <si>
    <t>APARTMENT</t>
  </si>
  <si>
    <t>Aberdeen Apts.</t>
  </si>
  <si>
    <t>Freehold Flats</t>
  </si>
  <si>
    <t>Manalapan Mews</t>
  </si>
  <si>
    <t>Howell Hipsters</t>
  </si>
  <si>
    <t>Effective Gross Income:</t>
  </si>
  <si>
    <t>%</t>
  </si>
  <si>
    <t xml:space="preserve">            Painting and decorating</t>
  </si>
  <si>
    <t>APARTMENT MARKET STUDY-DATA TAKEN FROM CHAPTER 91'S FOR THE YEAR ENDING 2014</t>
  </si>
  <si>
    <t>ADDRESS</t>
  </si>
  <si>
    <t>BLDG. SF</t>
  </si>
  <si>
    <t>YEAR BUILT</t>
  </si>
  <si>
    <t>N/A</t>
  </si>
  <si>
    <t>AVG. VACANCY:</t>
  </si>
  <si>
    <t>TOWNSHIP OFFICES - VACANCY RATES</t>
  </si>
  <si>
    <t>100 Office Way</t>
  </si>
  <si>
    <t>150 Office Way</t>
  </si>
  <si>
    <t>400 Office Way</t>
  </si>
  <si>
    <t>600 Office Way</t>
  </si>
  <si>
    <t>650 Office Way</t>
  </si>
  <si>
    <t>750 Office Way</t>
  </si>
  <si>
    <t>2 Research Way</t>
  </si>
  <si>
    <t>4 Research Way</t>
  </si>
  <si>
    <t>2011 VAC.</t>
  </si>
  <si>
    <t>2012 VAC.</t>
  </si>
  <si>
    <t>2013 VAC.</t>
  </si>
  <si>
    <t>ADDRESS:</t>
  </si>
  <si>
    <t>2&amp;4 RESEARCH</t>
  </si>
  <si>
    <t>YEAR BUILT:</t>
  </si>
  <si>
    <t>EXPENSES*:</t>
  </si>
  <si>
    <t>EXPENSES/SF:</t>
  </si>
  <si>
    <t>EXPENSE RATIO:</t>
  </si>
  <si>
    <t>*Expenses exclude Real Estate Taxes, Management Fees &amp; Leasing Commissions</t>
  </si>
  <si>
    <t>2011 EXPENSE RATIOS</t>
  </si>
  <si>
    <t>100 CW</t>
  </si>
  <si>
    <t>150 CW</t>
  </si>
  <si>
    <t>600 CW</t>
  </si>
  <si>
    <t>650 CW</t>
  </si>
  <si>
    <t>750 CW</t>
  </si>
  <si>
    <t>400 CW</t>
  </si>
  <si>
    <t>2012 EXPENSE RATIOS</t>
  </si>
  <si>
    <t>2013 EXPENSE RATIOS</t>
  </si>
  <si>
    <t>AVERAGES</t>
  </si>
  <si>
    <t>OFFICE RENTS - TOWNSHIP  2007 - 2011</t>
  </si>
  <si>
    <t>LEASED SF</t>
  </si>
  <si>
    <t>START DATE/TERM</t>
  </si>
  <si>
    <t>TENANT</t>
  </si>
  <si>
    <t>RENT/SF</t>
  </si>
  <si>
    <t>EXPENSES</t>
  </si>
  <si>
    <t>MARCH2007 / 10 YEARS</t>
  </si>
  <si>
    <t>PRINCETON Ecom CORP.</t>
  </si>
  <si>
    <t>Gross + T.E.</t>
  </si>
  <si>
    <t>AUG. 2007 / 5 YEARS</t>
  </si>
  <si>
    <t>HAMILTON &amp; CO.</t>
  </si>
  <si>
    <t>OCT 2007 / 5 YEARS</t>
  </si>
  <si>
    <t>PETRONE ASSOCIATES</t>
  </si>
  <si>
    <t>DEC. 2007 / 5 YEARS</t>
  </si>
  <si>
    <t>MEDIPEX PRODUCTIONS</t>
  </si>
  <si>
    <t>AVG.</t>
  </si>
  <si>
    <t>FEB. 2008 / 5 YEARS</t>
  </si>
  <si>
    <t>LEGACY FINANCIAL</t>
  </si>
  <si>
    <t>NOV. 2008 / 2 YEARS</t>
  </si>
  <si>
    <t>PANASONIC</t>
  </si>
  <si>
    <t>NOV. 2008 / 5 YEARS</t>
  </si>
  <si>
    <t>HANNOVER FAIRS USA</t>
  </si>
  <si>
    <t>DEC. 2008 / 5 YEARS</t>
  </si>
  <si>
    <t>ABBOT POINT OF CARE</t>
  </si>
  <si>
    <t>DEC. 2008 / 10 YEARS</t>
  </si>
  <si>
    <t>APRIL 2008 / 5 YEARS</t>
  </si>
  <si>
    <t>BT</t>
  </si>
  <si>
    <t>APRIL 2008 / 10 YEARS</t>
  </si>
  <si>
    <t>SIEMENS</t>
  </si>
  <si>
    <t>JAN. 2008 / 5 YEARS</t>
  </si>
  <si>
    <t>RANBAXY</t>
  </si>
  <si>
    <t>MAY 2008 / 11 YEARS</t>
  </si>
  <si>
    <t>STATE STREET</t>
  </si>
  <si>
    <t>AUG. 2008 / 5 YEARS</t>
  </si>
  <si>
    <t>IFP (AXENS)</t>
  </si>
  <si>
    <t>DEC. 2008 / 10.5 YEARS</t>
  </si>
  <si>
    <t>NOV. 2008 / 10.5 YEARS</t>
  </si>
  <si>
    <t>FEB. 2009 / 10.25 YEARS</t>
  </si>
  <si>
    <t>JULY 2009 / 3 YEARS</t>
  </si>
  <si>
    <t>INVIDI TECHNOLOGIES</t>
  </si>
  <si>
    <t>NOV. 2009 / 5 YEARS</t>
  </si>
  <si>
    <t>SILLIS CUMMIS</t>
  </si>
  <si>
    <t>MARCH 2010 / 9.17 YEARS</t>
  </si>
  <si>
    <t>OCT. 2010 / 5 YEARS</t>
  </si>
  <si>
    <t>STONE &amp; MCCARTHY</t>
  </si>
  <si>
    <t>CLEARBROOK FINANCIAL</t>
  </si>
  <si>
    <t>FEB. 2011 / 3 YEARS</t>
  </si>
  <si>
    <t>VERIVUE</t>
  </si>
  <si>
    <t>FEB. 2011 / 7.33 YEARS</t>
  </si>
  <si>
    <t>RCN TELECOM</t>
  </si>
  <si>
    <t>Weighted Average Expenses</t>
  </si>
  <si>
    <t>RENT #1 &amp; #2</t>
  </si>
  <si>
    <t>RENT #3</t>
  </si>
  <si>
    <t>RENT #4, #5 &amp; #6</t>
  </si>
  <si>
    <t>RENT #7, #8 &amp; #9</t>
  </si>
  <si>
    <t>RENT #10 &amp; #11</t>
  </si>
  <si>
    <t>RENT #12</t>
  </si>
  <si>
    <t>1960s</t>
  </si>
  <si>
    <t>INCOME&amp;RECOV.:</t>
  </si>
  <si>
    <t>EXPENSES:</t>
  </si>
  <si>
    <t>Advertising</t>
  </si>
  <si>
    <t>Administrative</t>
  </si>
  <si>
    <t>Electric</t>
  </si>
  <si>
    <t>Utilities</t>
  </si>
  <si>
    <t>Light,heat &amp; power</t>
  </si>
  <si>
    <t>Payroll Taxes</t>
  </si>
  <si>
    <t>Gas</t>
  </si>
  <si>
    <t>Exterminating</t>
  </si>
  <si>
    <t>Insurance</t>
  </si>
  <si>
    <t>Management</t>
  </si>
  <si>
    <t>Building R&amp;M</t>
  </si>
  <si>
    <t>Grounds R&amp;M</t>
  </si>
  <si>
    <t>Roof Repairs</t>
  </si>
  <si>
    <t>Rubbish Removal</t>
  </si>
  <si>
    <t>Telephone</t>
  </si>
  <si>
    <t>Sewer</t>
  </si>
  <si>
    <t>Water</t>
  </si>
  <si>
    <t>Snow Removal</t>
  </si>
  <si>
    <t>Security</t>
  </si>
  <si>
    <t>Supplies</t>
  </si>
  <si>
    <t>Miscellaneous:</t>
  </si>
  <si>
    <t>VACANCY:</t>
  </si>
  <si>
    <t>RENT #1</t>
  </si>
  <si>
    <t>RENT #4</t>
  </si>
  <si>
    <t>RENT #7</t>
  </si>
  <si>
    <t>RENT #10</t>
  </si>
  <si>
    <t>RENT #2</t>
  </si>
  <si>
    <t>RENT #5</t>
  </si>
  <si>
    <t>RENT #8</t>
  </si>
  <si>
    <t>RENT #11</t>
  </si>
  <si>
    <t>RENT #6</t>
  </si>
  <si>
    <t>RENT #9</t>
  </si>
  <si>
    <t>Route 35</t>
  </si>
  <si>
    <t>RETAIL MARKET STUDY - INFORMATION TAKEN FROM CHAPTER 91'S</t>
  </si>
  <si>
    <t>Year Constructed:</t>
  </si>
  <si>
    <t>PWC REAL ESTATE INVESTORS SURVEY (KORPACZ) - 3RD QUARTER 2014</t>
  </si>
  <si>
    <t>ACLI INVESTMENT BULLETON - 3RD QUARTER 2014</t>
  </si>
  <si>
    <t>APARTMENT COMPLEX - ACTUAL INCOME &amp; EXPENSES</t>
  </si>
  <si>
    <t>Income (net operating income)</t>
  </si>
  <si>
    <t>INCOME</t>
  </si>
  <si>
    <t xml:space="preserve">  divided by</t>
  </si>
  <si>
    <t>SALE PRICE</t>
  </si>
  <si>
    <t xml:space="preserve">  equals</t>
  </si>
  <si>
    <t>CAP RATE</t>
  </si>
  <si>
    <t>÷</t>
  </si>
  <si>
    <t xml:space="preserve">    =</t>
  </si>
  <si>
    <t>Capitalization Rate From Market Sale-Apartment</t>
  </si>
  <si>
    <t>CAPITALIZATION RATE</t>
  </si>
  <si>
    <t>TAX COURT INSIGHT IN USING COMPARABLE SALES TO DERIVE A MARKET CAPITALIZATION RATE</t>
  </si>
  <si>
    <t>Band of Investment Formula</t>
  </si>
  <si>
    <t>CALCULATION OF BAND OF INVESTMENT</t>
  </si>
  <si>
    <t>BAND OF INVESTMENT-LAND AND BUILDING METHOD</t>
  </si>
  <si>
    <t>Debt coverage is the ratio of Net Operating Income to Annual Debt Service.</t>
  </si>
  <si>
    <t>DEBT COVERAGE RATIO FORMULA</t>
  </si>
  <si>
    <t>Various national real estate and research firms survey institutional investors periodically and publish</t>
  </si>
  <si>
    <t>the discount and capitalization requirements of those investors. The results of these surveys can give</t>
  </si>
  <si>
    <t>appraisers an overall picture of current return requirements (in contrast to historical performance data).</t>
  </si>
  <si>
    <t>Many appraisers survey investors and other market observers in their local markets to augment</t>
  </si>
  <si>
    <t>secondary survey data. In the development of a capitalization rate, surveys are generally used as support</t>
  </si>
  <si>
    <t>rather than as primary evidence of a capitalization rate. Survey data obtained directly from subscription</t>
  </si>
  <si>
    <t>services often contains more comprehensive information about investment criteria and trends than</t>
  </si>
  <si>
    <t>information published in trade press.96 In judging the reliability of capitalization rate survey data, the</t>
  </si>
  <si>
    <t>appraiser may consider the following:</t>
  </si>
  <si>
    <t>Surveys</t>
  </si>
</sst>
</file>

<file path=xl/styles.xml><?xml version="1.0" encoding="utf-8"?>
<styleSheet xmlns="http://schemas.openxmlformats.org/spreadsheetml/2006/main">
  <numFmts count="7">
    <numFmt numFmtId="5" formatCode="&quot;$&quot;#,##0_);\(&quot;$&quot;#,##0\)"/>
    <numFmt numFmtId="6" formatCode="&quot;$&quot;#,##0_);[Red]\(&quot;$&quot;#,##0\)"/>
    <numFmt numFmtId="7" formatCode="&quot;$&quot;#,##0.00_);\(&quot;$&quot;#,##0.00\)"/>
    <numFmt numFmtId="8" formatCode="&quot;$&quot;#,##0.00_);[Red]\(&quot;$&quot;#,##0.00\)"/>
    <numFmt numFmtId="164" formatCode="0.0%"/>
    <numFmt numFmtId="165" formatCode="&quot;$&quot;#,##0"/>
    <numFmt numFmtId="166" formatCode="&quot;$&quot;#,##0.00"/>
  </numFmts>
  <fonts count="41">
    <font>
      <sz val="11"/>
      <color theme="1"/>
      <name val="Calibri"/>
      <family val="2"/>
      <scheme val="minor"/>
    </font>
    <font>
      <sz val="11"/>
      <color theme="1"/>
      <name val="Calibri"/>
      <family val="2"/>
      <scheme val="minor"/>
    </font>
    <font>
      <b/>
      <i/>
      <u/>
      <sz val="11"/>
      <color theme="1"/>
      <name val="Calibri"/>
      <family val="2"/>
      <scheme val="minor"/>
    </font>
    <font>
      <b/>
      <sz val="11"/>
      <color theme="1"/>
      <name val="Lao UI"/>
      <family val="2"/>
    </font>
    <font>
      <sz val="11"/>
      <color theme="1"/>
      <name val="Lao UI"/>
      <family val="2"/>
    </font>
    <font>
      <b/>
      <i/>
      <u/>
      <sz val="11"/>
      <color theme="1"/>
      <name val="Lao UI"/>
      <family val="2"/>
    </font>
    <font>
      <u/>
      <sz val="11"/>
      <color theme="1"/>
      <name val="Lao UI"/>
      <family val="2"/>
    </font>
    <font>
      <b/>
      <i/>
      <sz val="11"/>
      <color theme="1"/>
      <name val="Lao UI"/>
      <family val="2"/>
    </font>
    <font>
      <b/>
      <u/>
      <sz val="11"/>
      <color theme="1"/>
      <name val="Lao UI"/>
      <family val="2"/>
    </font>
    <font>
      <b/>
      <sz val="9"/>
      <color indexed="8"/>
      <name val="Arial"/>
      <family val="2"/>
    </font>
    <font>
      <b/>
      <sz val="9"/>
      <color indexed="8"/>
      <name val="Lao UI"/>
      <family val="2"/>
    </font>
    <font>
      <b/>
      <sz val="10"/>
      <color theme="1"/>
      <name val="Lao UI"/>
      <family val="2"/>
    </font>
    <font>
      <b/>
      <i/>
      <sz val="10"/>
      <color theme="1"/>
      <name val="Lao UI"/>
      <family val="2"/>
    </font>
    <font>
      <b/>
      <sz val="9"/>
      <color theme="1"/>
      <name val="Lao UI"/>
      <family val="2"/>
    </font>
    <font>
      <b/>
      <i/>
      <u/>
      <sz val="10"/>
      <color theme="1"/>
      <name val="Lao UI"/>
      <family val="2"/>
    </font>
    <font>
      <sz val="9"/>
      <color theme="1"/>
      <name val="Lao UI"/>
      <family val="2"/>
    </font>
    <font>
      <b/>
      <sz val="9"/>
      <name val="Lao UI"/>
      <family val="2"/>
    </font>
    <font>
      <b/>
      <i/>
      <u/>
      <sz val="10"/>
      <name val="Lao UI"/>
      <family val="2"/>
    </font>
    <font>
      <sz val="9"/>
      <name val="Lao UI"/>
      <family val="2"/>
    </font>
    <font>
      <b/>
      <sz val="11"/>
      <name val="Lao UI"/>
      <family val="2"/>
    </font>
    <font>
      <b/>
      <sz val="14"/>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4"/>
      <name val="Arial"/>
      <family val="2"/>
    </font>
    <font>
      <b/>
      <sz val="10"/>
      <name val="Arial"/>
      <family val="2"/>
    </font>
    <font>
      <b/>
      <sz val="12"/>
      <color rgb="FFFF0000"/>
      <name val="Calibri"/>
      <family val="2"/>
      <scheme val="minor"/>
    </font>
    <font>
      <b/>
      <i/>
      <sz val="12"/>
      <name val="Arial"/>
      <family val="2"/>
    </font>
    <font>
      <i/>
      <sz val="12"/>
      <color theme="1"/>
      <name val="Calibri"/>
      <family val="2"/>
      <scheme val="minor"/>
    </font>
    <font>
      <sz val="11"/>
      <name val="Calibri"/>
      <family val="2"/>
      <scheme val="minor"/>
    </font>
    <font>
      <b/>
      <sz val="11"/>
      <color rgb="FFFF0000"/>
      <name val="Calibri"/>
      <family val="2"/>
      <scheme val="minor"/>
    </font>
    <font>
      <b/>
      <sz val="14"/>
      <color rgb="FFFF0000"/>
      <name val="Calibri"/>
      <family val="2"/>
      <scheme val="minor"/>
    </font>
    <font>
      <sz val="12"/>
      <name val="Calibri"/>
      <family val="2"/>
      <scheme val="minor"/>
    </font>
    <font>
      <sz val="10"/>
      <name val="Arial"/>
      <family val="2"/>
    </font>
    <font>
      <u/>
      <sz val="10"/>
      <name val="Arial"/>
      <family val="2"/>
    </font>
    <font>
      <sz val="18"/>
      <color theme="1"/>
      <name val="Calibri"/>
      <family val="2"/>
      <scheme val="minor"/>
    </font>
    <font>
      <sz val="20"/>
      <color theme="1"/>
      <name val="Calibri"/>
      <family val="2"/>
      <scheme val="minor"/>
    </font>
    <font>
      <sz val="14"/>
      <color theme="1"/>
      <name val="Calibri"/>
      <family val="2"/>
    </font>
    <font>
      <b/>
      <sz val="20"/>
      <color theme="1"/>
      <name val="Calibri"/>
      <family val="2"/>
      <scheme val="minor"/>
    </font>
    <font>
      <b/>
      <sz val="16"/>
      <color theme="1"/>
      <name val="Calibri"/>
      <family val="2"/>
      <scheme val="minor"/>
    </font>
    <font>
      <b/>
      <sz val="18"/>
      <color theme="1"/>
      <name val="Calibri"/>
      <family val="2"/>
      <scheme val="minor"/>
    </font>
  </fonts>
  <fills count="1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0070C0"/>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rgb="FF92D050"/>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rgb="FFFFC000"/>
        <bgColor indexed="64"/>
      </patternFill>
    </fill>
  </fills>
  <borders count="32">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top style="medium">
        <color indexed="64"/>
      </top>
      <bottom style="double">
        <color auto="1"/>
      </bottom>
      <diagonal/>
    </border>
    <border>
      <left/>
      <right/>
      <top style="medium">
        <color indexed="64"/>
      </top>
      <bottom style="double">
        <color indexed="64"/>
      </bottom>
      <diagonal/>
    </border>
    <border>
      <left/>
      <right style="double">
        <color indexed="64"/>
      </right>
      <top style="medium">
        <color indexed="64"/>
      </top>
      <bottom style="double">
        <color auto="1"/>
      </bottom>
      <diagonal/>
    </border>
    <border>
      <left style="double">
        <color indexed="64"/>
      </left>
      <right/>
      <top/>
      <bottom/>
      <diagonal/>
    </border>
    <border>
      <left/>
      <right style="double">
        <color indexed="64"/>
      </right>
      <top/>
      <bottom/>
      <diagonal/>
    </border>
    <border>
      <left style="double">
        <color indexed="64"/>
      </left>
      <right/>
      <top/>
      <bottom style="double">
        <color auto="1"/>
      </bottom>
      <diagonal/>
    </border>
    <border>
      <left/>
      <right/>
      <top/>
      <bottom style="double">
        <color auto="1"/>
      </bottom>
      <diagonal/>
    </border>
    <border>
      <left/>
      <right style="double">
        <color indexed="64"/>
      </right>
      <top/>
      <bottom style="double">
        <color auto="1"/>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right/>
      <top style="double">
        <color auto="1"/>
      </top>
      <bottom/>
      <diagonal/>
    </border>
    <border>
      <left style="double">
        <color indexed="64"/>
      </left>
      <right/>
      <top/>
      <bottom style="medium">
        <color indexed="64"/>
      </bottom>
      <diagonal/>
    </border>
    <border>
      <left/>
      <right style="double">
        <color auto="1"/>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314">
    <xf numFmtId="0" fontId="0" fillId="0" borderId="0" xfId="0"/>
    <xf numFmtId="0" fontId="3" fillId="4" borderId="1" xfId="0" applyFont="1" applyFill="1" applyBorder="1"/>
    <xf numFmtId="0" fontId="3" fillId="3" borderId="0" xfId="0" applyFont="1" applyFill="1" applyBorder="1"/>
    <xf numFmtId="0" fontId="4" fillId="0" borderId="0" xfId="0" applyFont="1"/>
    <xf numFmtId="0" fontId="3" fillId="4" borderId="2" xfId="0" applyFont="1" applyFill="1" applyBorder="1"/>
    <xf numFmtId="0" fontId="3" fillId="4" borderId="3" xfId="0" applyFont="1" applyFill="1" applyBorder="1"/>
    <xf numFmtId="1" fontId="4" fillId="0" borderId="0" xfId="0" applyNumberFormat="1" applyFont="1"/>
    <xf numFmtId="0" fontId="3" fillId="0" borderId="0" xfId="0" applyFont="1"/>
    <xf numFmtId="0" fontId="5" fillId="0" borderId="0" xfId="0" applyFont="1" applyAlignment="1">
      <alignment horizontal="center"/>
    </xf>
    <xf numFmtId="6" fontId="4" fillId="0" borderId="0" xfId="0" applyNumberFormat="1" applyFont="1"/>
    <xf numFmtId="37" fontId="4" fillId="3" borderId="0" xfId="0" applyNumberFormat="1" applyFont="1" applyFill="1"/>
    <xf numFmtId="8" fontId="4" fillId="3" borderId="0" xfId="0" applyNumberFormat="1" applyFont="1" applyFill="1"/>
    <xf numFmtId="6" fontId="6" fillId="0" borderId="0" xfId="0" applyNumberFormat="1" applyFont="1"/>
    <xf numFmtId="5" fontId="6" fillId="0" borderId="0" xfId="0" applyNumberFormat="1" applyFont="1"/>
    <xf numFmtId="5" fontId="4" fillId="0" borderId="0" xfId="0" applyNumberFormat="1" applyFont="1"/>
    <xf numFmtId="37" fontId="4" fillId="0" borderId="0" xfId="0" applyNumberFormat="1" applyFont="1"/>
    <xf numFmtId="37" fontId="3" fillId="0" borderId="0" xfId="0" applyNumberFormat="1" applyFont="1"/>
    <xf numFmtId="6" fontId="3" fillId="0" borderId="0" xfId="0" applyNumberFormat="1" applyFont="1"/>
    <xf numFmtId="165" fontId="3" fillId="0" borderId="0" xfId="0" applyNumberFormat="1" applyFont="1"/>
    <xf numFmtId="1" fontId="3" fillId="2" borderId="4" xfId="0" applyNumberFormat="1" applyFont="1" applyFill="1" applyBorder="1" applyAlignment="1">
      <alignment horizontal="right"/>
    </xf>
    <xf numFmtId="3" fontId="3" fillId="2" borderId="4" xfId="0" applyNumberFormat="1" applyFont="1" applyFill="1" applyBorder="1"/>
    <xf numFmtId="0" fontId="3" fillId="2" borderId="4" xfId="0" applyFont="1" applyFill="1" applyBorder="1" applyAlignment="1">
      <alignment horizontal="right"/>
    </xf>
    <xf numFmtId="15" fontId="3" fillId="2" borderId="4" xfId="0" applyNumberFormat="1" applyFont="1" applyFill="1" applyBorder="1"/>
    <xf numFmtId="1" fontId="3" fillId="2" borderId="4" xfId="0" applyNumberFormat="1" applyFont="1" applyFill="1" applyBorder="1"/>
    <xf numFmtId="0" fontId="7" fillId="0" borderId="0" xfId="0" applyFont="1" applyAlignment="1">
      <alignment horizontal="center"/>
    </xf>
    <xf numFmtId="37" fontId="3" fillId="2" borderId="4" xfId="0" applyNumberFormat="1" applyFont="1" applyFill="1" applyBorder="1"/>
    <xf numFmtId="8" fontId="3" fillId="2" borderId="4" xfId="0" applyNumberFormat="1" applyFont="1" applyFill="1" applyBorder="1"/>
    <xf numFmtId="9" fontId="3" fillId="2" borderId="4" xfId="1" applyFont="1" applyFill="1" applyBorder="1"/>
    <xf numFmtId="7" fontId="3" fillId="2" borderId="4" xfId="0" applyNumberFormat="1" applyFont="1" applyFill="1" applyBorder="1"/>
    <xf numFmtId="164" fontId="3" fillId="2" borderId="4" xfId="1" applyNumberFormat="1" applyFont="1" applyFill="1" applyBorder="1"/>
    <xf numFmtId="164" fontId="4" fillId="0" borderId="0" xfId="0" applyNumberFormat="1" applyFont="1"/>
    <xf numFmtId="37" fontId="3" fillId="2" borderId="5" xfId="0" applyNumberFormat="1" applyFont="1" applyFill="1" applyBorder="1"/>
    <xf numFmtId="164" fontId="8" fillId="2" borderId="4" xfId="1" applyNumberFormat="1" applyFont="1" applyFill="1" applyBorder="1"/>
    <xf numFmtId="164" fontId="3" fillId="0" borderId="4" xfId="0" applyNumberFormat="1" applyFont="1" applyBorder="1"/>
    <xf numFmtId="3" fontId="3" fillId="2" borderId="4" xfId="0" applyNumberFormat="1" applyFont="1" applyFill="1" applyBorder="1" applyAlignment="1">
      <alignment horizontal="left"/>
    </xf>
    <xf numFmtId="3" fontId="3" fillId="2" borderId="4" xfId="0" applyNumberFormat="1" applyFont="1" applyFill="1" applyBorder="1" applyAlignment="1">
      <alignment horizontal="right"/>
    </xf>
    <xf numFmtId="37" fontId="8" fillId="2" borderId="4" xfId="0" applyNumberFormat="1" applyFont="1" applyFill="1" applyBorder="1"/>
    <xf numFmtId="5" fontId="4" fillId="3" borderId="0" xfId="0" applyNumberFormat="1" applyFont="1" applyFill="1"/>
    <xf numFmtId="165" fontId="3" fillId="0" borderId="0" xfId="0" applyNumberFormat="1" applyFont="1" applyAlignment="1">
      <alignment horizontal="center"/>
    </xf>
    <xf numFmtId="165" fontId="3" fillId="2" borderId="4" xfId="0" applyNumberFormat="1" applyFont="1" applyFill="1" applyBorder="1" applyAlignment="1">
      <alignment horizontal="center"/>
    </xf>
    <xf numFmtId="5" fontId="3" fillId="2" borderId="4" xfId="0" applyNumberFormat="1" applyFont="1" applyFill="1" applyBorder="1"/>
    <xf numFmtId="5" fontId="3" fillId="2" borderId="5" xfId="0" applyNumberFormat="1" applyFont="1" applyFill="1" applyBorder="1"/>
    <xf numFmtId="0" fontId="9" fillId="0" borderId="0" xfId="0" applyFont="1" applyFill="1" applyBorder="1" applyAlignment="1">
      <alignment horizontal="left"/>
    </xf>
    <xf numFmtId="0" fontId="9" fillId="0" borderId="7" xfId="0" applyFont="1" applyFill="1" applyBorder="1" applyAlignment="1">
      <alignment horizontal="left"/>
    </xf>
    <xf numFmtId="0" fontId="0" fillId="0" borderId="6" xfId="0" applyBorder="1"/>
    <xf numFmtId="0" fontId="0" fillId="0" borderId="0" xfId="0" applyFill="1" applyBorder="1"/>
    <xf numFmtId="165" fontId="4" fillId="0" borderId="0" xfId="0" applyNumberFormat="1" applyFont="1"/>
    <xf numFmtId="5" fontId="3" fillId="0" borderId="0" xfId="0" applyNumberFormat="1" applyFont="1"/>
    <xf numFmtId="0" fontId="2" fillId="0" borderId="0" xfId="0" applyFont="1" applyAlignment="1">
      <alignment horizontal="right"/>
    </xf>
    <xf numFmtId="37" fontId="5" fillId="3" borderId="0" xfId="0" applyNumberFormat="1" applyFont="1" applyFill="1" applyAlignment="1">
      <alignment horizontal="right"/>
    </xf>
    <xf numFmtId="164" fontId="3" fillId="3" borderId="0" xfId="0" applyNumberFormat="1" applyFont="1" applyFill="1"/>
    <xf numFmtId="9" fontId="3" fillId="3" borderId="0" xfId="0" applyNumberFormat="1" applyFont="1" applyFill="1"/>
    <xf numFmtId="37" fontId="3" fillId="3" borderId="0" xfId="0" applyNumberFormat="1" applyFont="1" applyFill="1"/>
    <xf numFmtId="1" fontId="3" fillId="2" borderId="4" xfId="0" applyNumberFormat="1" applyFont="1" applyFill="1" applyBorder="1" applyAlignment="1">
      <alignment horizontal="left"/>
    </xf>
    <xf numFmtId="9" fontId="3" fillId="2" borderId="8" xfId="1" applyFont="1" applyFill="1" applyBorder="1" applyAlignment="1">
      <alignment horizontal="right"/>
    </xf>
    <xf numFmtId="0" fontId="3" fillId="2" borderId="9" xfId="0" applyFont="1" applyFill="1" applyBorder="1"/>
    <xf numFmtId="165" fontId="3" fillId="2" borderId="4" xfId="0" applyNumberFormat="1" applyFont="1" applyFill="1" applyBorder="1"/>
    <xf numFmtId="165" fontId="8" fillId="2" borderId="4" xfId="0" applyNumberFormat="1" applyFont="1" applyFill="1" applyBorder="1"/>
    <xf numFmtId="0" fontId="0" fillId="0" borderId="7" xfId="0" applyBorder="1"/>
    <xf numFmtId="164" fontId="3" fillId="2" borderId="4" xfId="0" applyNumberFormat="1" applyFont="1" applyFill="1" applyBorder="1"/>
    <xf numFmtId="5" fontId="8" fillId="2" borderId="5" xfId="0" applyNumberFormat="1" applyFont="1" applyFill="1" applyBorder="1"/>
    <xf numFmtId="165" fontId="8" fillId="2" borderId="4" xfId="0" applyNumberFormat="1" applyFont="1" applyFill="1" applyBorder="1" applyAlignment="1">
      <alignment horizontal="center"/>
    </xf>
    <xf numFmtId="0" fontId="10" fillId="0" borderId="0" xfId="0" applyFont="1" applyFill="1" applyBorder="1" applyAlignment="1">
      <alignment horizontal="left"/>
    </xf>
    <xf numFmtId="0" fontId="10" fillId="0" borderId="7" xfId="0" applyFont="1" applyFill="1" applyBorder="1" applyAlignment="1">
      <alignment horizontal="left"/>
    </xf>
    <xf numFmtId="0" fontId="4" fillId="3" borderId="0" xfId="0" applyFont="1" applyFill="1"/>
    <xf numFmtId="0" fontId="13" fillId="0" borderId="7" xfId="0" applyFont="1" applyBorder="1"/>
    <xf numFmtId="0" fontId="3" fillId="0" borderId="7" xfId="0" applyFont="1" applyBorder="1"/>
    <xf numFmtId="0" fontId="3" fillId="0" borderId="0" xfId="0" applyFont="1" applyFill="1" applyBorder="1"/>
    <xf numFmtId="0" fontId="15" fillId="0" borderId="0" xfId="0" applyFont="1"/>
    <xf numFmtId="0" fontId="13" fillId="0" borderId="0" xfId="0" applyFont="1" applyAlignment="1">
      <alignment horizontal="center"/>
    </xf>
    <xf numFmtId="165" fontId="13" fillId="0" borderId="0" xfId="0" applyNumberFormat="1" applyFont="1" applyAlignment="1">
      <alignment horizontal="center"/>
    </xf>
    <xf numFmtId="0" fontId="3" fillId="4" borderId="1" xfId="0" applyFont="1" applyFill="1" applyBorder="1" applyAlignment="1">
      <alignment horizontal="center"/>
    </xf>
    <xf numFmtId="165" fontId="3" fillId="4" borderId="2" xfId="0" applyNumberFormat="1" applyFont="1" applyFill="1" applyBorder="1" applyAlignment="1">
      <alignment horizontal="center"/>
    </xf>
    <xf numFmtId="0" fontId="3" fillId="6" borderId="1" xfId="0" applyFont="1" applyFill="1" applyBorder="1" applyAlignment="1">
      <alignment horizontal="center"/>
    </xf>
    <xf numFmtId="165" fontId="3" fillId="6" borderId="2" xfId="0" applyNumberFormat="1" applyFont="1" applyFill="1" applyBorder="1" applyAlignment="1">
      <alignment horizontal="center"/>
    </xf>
    <xf numFmtId="0" fontId="3" fillId="5" borderId="1" xfId="0" applyFont="1" applyFill="1" applyBorder="1" applyAlignment="1">
      <alignment horizontal="center"/>
    </xf>
    <xf numFmtId="165" fontId="3" fillId="5" borderId="2" xfId="0" applyNumberFormat="1" applyFont="1" applyFill="1" applyBorder="1" applyAlignment="1">
      <alignment horizontal="center"/>
    </xf>
    <xf numFmtId="165" fontId="3" fillId="7" borderId="2" xfId="0" applyNumberFormat="1" applyFont="1" applyFill="1" applyBorder="1" applyAlignment="1">
      <alignment horizontal="center"/>
    </xf>
    <xf numFmtId="0" fontId="16" fillId="2" borderId="8" xfId="0" applyFont="1" applyFill="1" applyBorder="1" applyAlignment="1">
      <alignment horizontal="center"/>
    </xf>
    <xf numFmtId="0" fontId="16" fillId="2" borderId="10" xfId="0" applyFont="1" applyFill="1" applyBorder="1" applyAlignment="1">
      <alignment horizontal="center"/>
    </xf>
    <xf numFmtId="0" fontId="12" fillId="4" borderId="8" xfId="0" applyFont="1" applyFill="1" applyBorder="1" applyAlignment="1">
      <alignment horizontal="center"/>
    </xf>
    <xf numFmtId="164" fontId="11" fillId="4" borderId="10" xfId="0" applyNumberFormat="1" applyFont="1" applyFill="1" applyBorder="1" applyAlignment="1">
      <alignment horizontal="center"/>
    </xf>
    <xf numFmtId="0" fontId="12" fillId="5" borderId="8" xfId="0" applyFont="1" applyFill="1" applyBorder="1" applyAlignment="1">
      <alignment horizontal="center"/>
    </xf>
    <xf numFmtId="164" fontId="11" fillId="5" borderId="10" xfId="0" applyNumberFormat="1" applyFont="1" applyFill="1" applyBorder="1" applyAlignment="1">
      <alignment horizontal="center"/>
    </xf>
    <xf numFmtId="0" fontId="12" fillId="6" borderId="8" xfId="0" applyFont="1" applyFill="1" applyBorder="1" applyAlignment="1"/>
    <xf numFmtId="0" fontId="12" fillId="7" borderId="8" xfId="0" applyFont="1" applyFill="1" applyBorder="1" applyAlignment="1"/>
    <xf numFmtId="0" fontId="5" fillId="4" borderId="6" xfId="0" applyFont="1" applyFill="1" applyBorder="1" applyAlignment="1">
      <alignment horizontal="right"/>
    </xf>
    <xf numFmtId="0" fontId="14" fillId="4" borderId="6" xfId="0" applyFont="1" applyFill="1" applyBorder="1" applyAlignment="1">
      <alignment horizontal="center"/>
    </xf>
    <xf numFmtId="0" fontId="5" fillId="5" borderId="6" xfId="0" applyFont="1" applyFill="1" applyBorder="1" applyAlignment="1">
      <alignment horizontal="right"/>
    </xf>
    <xf numFmtId="0" fontId="14" fillId="5" borderId="6" xfId="0" applyFont="1" applyFill="1" applyBorder="1" applyAlignment="1">
      <alignment horizontal="center"/>
    </xf>
    <xf numFmtId="0" fontId="5" fillId="6" borderId="6" xfId="0" applyFont="1" applyFill="1" applyBorder="1" applyAlignment="1">
      <alignment horizontal="right"/>
    </xf>
    <xf numFmtId="0" fontId="14" fillId="6" borderId="6" xfId="0" applyFont="1" applyFill="1" applyBorder="1" applyAlignment="1">
      <alignment horizontal="center"/>
    </xf>
    <xf numFmtId="0" fontId="5" fillId="7" borderId="6" xfId="0" applyFont="1" applyFill="1" applyBorder="1" applyAlignment="1">
      <alignment horizontal="right"/>
    </xf>
    <xf numFmtId="0" fontId="14" fillId="7" borderId="6" xfId="0" applyFont="1" applyFill="1" applyBorder="1" applyAlignment="1">
      <alignment horizontal="center"/>
    </xf>
    <xf numFmtId="0" fontId="15" fillId="0" borderId="6" xfId="0" applyFont="1" applyBorder="1"/>
    <xf numFmtId="0" fontId="17" fillId="2" borderId="6" xfId="0" applyFont="1" applyFill="1" applyBorder="1" applyAlignment="1">
      <alignment horizontal="center"/>
    </xf>
    <xf numFmtId="165" fontId="3" fillId="4" borderId="6" xfId="0" applyNumberFormat="1" applyFont="1" applyFill="1" applyBorder="1"/>
    <xf numFmtId="164" fontId="11" fillId="4" borderId="6" xfId="0" applyNumberFormat="1" applyFont="1" applyFill="1" applyBorder="1" applyAlignment="1">
      <alignment horizontal="center"/>
    </xf>
    <xf numFmtId="165" fontId="3" fillId="5" borderId="6" xfId="0" applyNumberFormat="1" applyFont="1" applyFill="1" applyBorder="1"/>
    <xf numFmtId="164" fontId="11" fillId="5" borderId="6" xfId="0" applyNumberFormat="1" applyFont="1" applyFill="1" applyBorder="1" applyAlignment="1">
      <alignment horizontal="center"/>
    </xf>
    <xf numFmtId="165" fontId="3" fillId="6" borderId="6" xfId="0" applyNumberFormat="1" applyFont="1" applyFill="1" applyBorder="1"/>
    <xf numFmtId="164" fontId="11" fillId="6" borderId="6" xfId="0" applyNumberFormat="1" applyFont="1" applyFill="1" applyBorder="1" applyAlignment="1">
      <alignment horizontal="center"/>
    </xf>
    <xf numFmtId="165" fontId="3" fillId="7" borderId="6" xfId="0" applyNumberFormat="1" applyFont="1" applyFill="1" applyBorder="1"/>
    <xf numFmtId="164" fontId="11" fillId="7" borderId="6" xfId="0" applyNumberFormat="1" applyFont="1" applyFill="1" applyBorder="1" applyAlignment="1">
      <alignment horizontal="center"/>
    </xf>
    <xf numFmtId="164" fontId="16" fillId="2" borderId="6" xfId="0" applyNumberFormat="1" applyFont="1" applyFill="1" applyBorder="1"/>
    <xf numFmtId="165" fontId="8" fillId="4" borderId="6" xfId="0" applyNumberFormat="1" applyFont="1" applyFill="1" applyBorder="1"/>
    <xf numFmtId="165" fontId="8" fillId="5" borderId="6" xfId="0" applyNumberFormat="1" applyFont="1" applyFill="1" applyBorder="1"/>
    <xf numFmtId="165" fontId="8" fillId="6" borderId="6" xfId="0" applyNumberFormat="1" applyFont="1" applyFill="1" applyBorder="1"/>
    <xf numFmtId="165" fontId="8" fillId="7" borderId="6" xfId="0" applyNumberFormat="1" applyFont="1" applyFill="1" applyBorder="1"/>
    <xf numFmtId="0" fontId="18" fillId="2" borderId="6" xfId="0" applyFont="1" applyFill="1" applyBorder="1"/>
    <xf numFmtId="165" fontId="4" fillId="4" borderId="6" xfId="0" applyNumberFormat="1" applyFont="1" applyFill="1" applyBorder="1"/>
    <xf numFmtId="165" fontId="4" fillId="5" borderId="6" xfId="0" applyNumberFormat="1" applyFont="1" applyFill="1" applyBorder="1"/>
    <xf numFmtId="165" fontId="4" fillId="6" borderId="6" xfId="0" applyNumberFormat="1" applyFont="1" applyFill="1" applyBorder="1"/>
    <xf numFmtId="165" fontId="4" fillId="7" borderId="6" xfId="0" applyNumberFormat="1" applyFont="1" applyFill="1" applyBorder="1"/>
    <xf numFmtId="0" fontId="3" fillId="4" borderId="6" xfId="0" applyFont="1" applyFill="1" applyBorder="1"/>
    <xf numFmtId="0" fontId="3" fillId="5" borderId="6" xfId="0" applyFont="1" applyFill="1" applyBorder="1"/>
    <xf numFmtId="0" fontId="4" fillId="6" borderId="6" xfId="0" applyFont="1" applyFill="1" applyBorder="1"/>
    <xf numFmtId="0" fontId="4" fillId="7" borderId="6" xfId="0" applyFont="1" applyFill="1" applyBorder="1"/>
    <xf numFmtId="164" fontId="3" fillId="4" borderId="6" xfId="0" applyNumberFormat="1" applyFont="1" applyFill="1" applyBorder="1"/>
    <xf numFmtId="164" fontId="3" fillId="5" borderId="6" xfId="0" applyNumberFormat="1" applyFont="1" applyFill="1" applyBorder="1"/>
    <xf numFmtId="164" fontId="3" fillId="6" borderId="6" xfId="0" applyNumberFormat="1" applyFont="1" applyFill="1" applyBorder="1"/>
    <xf numFmtId="164" fontId="3" fillId="7" borderId="6" xfId="0" applyNumberFormat="1" applyFont="1" applyFill="1" applyBorder="1"/>
    <xf numFmtId="164" fontId="19" fillId="2" borderId="6" xfId="0" applyNumberFormat="1" applyFont="1" applyFill="1" applyBorder="1"/>
    <xf numFmtId="165" fontId="3" fillId="4" borderId="6" xfId="0" applyNumberFormat="1" applyFont="1" applyFill="1" applyBorder="1" applyAlignment="1">
      <alignment horizontal="center"/>
    </xf>
    <xf numFmtId="165" fontId="3" fillId="5" borderId="6" xfId="0" applyNumberFormat="1" applyFont="1" applyFill="1" applyBorder="1" applyAlignment="1">
      <alignment horizontal="center"/>
    </xf>
    <xf numFmtId="165" fontId="3" fillId="6" borderId="6" xfId="0" applyNumberFormat="1" applyFont="1" applyFill="1" applyBorder="1" applyAlignment="1">
      <alignment horizontal="center"/>
    </xf>
    <xf numFmtId="165" fontId="3" fillId="7" borderId="6" xfId="0" applyNumberFormat="1" applyFont="1" applyFill="1" applyBorder="1" applyAlignment="1">
      <alignment horizontal="center"/>
    </xf>
    <xf numFmtId="165" fontId="13" fillId="0" borderId="6" xfId="0" applyNumberFormat="1" applyFont="1" applyBorder="1" applyAlignment="1">
      <alignment horizontal="center"/>
    </xf>
    <xf numFmtId="0" fontId="16" fillId="2" borderId="6" xfId="0" applyFont="1" applyFill="1" applyBorder="1" applyAlignment="1">
      <alignment horizontal="center"/>
    </xf>
    <xf numFmtId="0" fontId="22" fillId="0" borderId="13" xfId="0" applyFont="1" applyBorder="1"/>
    <xf numFmtId="0" fontId="22" fillId="0" borderId="14" xfId="0" applyFont="1" applyBorder="1" applyAlignment="1">
      <alignment horizontal="center"/>
    </xf>
    <xf numFmtId="0" fontId="22" fillId="0" borderId="15" xfId="0" applyFont="1" applyBorder="1" applyAlignment="1">
      <alignment horizontal="center"/>
    </xf>
    <xf numFmtId="0" fontId="23" fillId="0" borderId="16" xfId="0" applyFont="1" applyBorder="1"/>
    <xf numFmtId="3" fontId="23" fillId="0" borderId="0" xfId="0" applyNumberFormat="1" applyFont="1" applyBorder="1" applyAlignment="1">
      <alignment horizontal="center"/>
    </xf>
    <xf numFmtId="0" fontId="23" fillId="0" borderId="0" xfId="0" applyNumberFormat="1" applyFont="1" applyBorder="1" applyAlignment="1">
      <alignment horizontal="center"/>
    </xf>
    <xf numFmtId="9" fontId="23" fillId="0" borderId="0" xfId="0" applyNumberFormat="1" applyFont="1" applyBorder="1" applyAlignment="1">
      <alignment horizontal="center"/>
    </xf>
    <xf numFmtId="9" fontId="23" fillId="0" borderId="17" xfId="0" applyNumberFormat="1" applyFont="1" applyBorder="1" applyAlignment="1">
      <alignment horizontal="center"/>
    </xf>
    <xf numFmtId="0" fontId="23" fillId="0" borderId="18" xfId="0" applyFont="1" applyBorder="1"/>
    <xf numFmtId="3" fontId="23" fillId="0" borderId="19" xfId="0" applyNumberFormat="1" applyFont="1" applyBorder="1" applyAlignment="1">
      <alignment horizontal="center"/>
    </xf>
    <xf numFmtId="0" fontId="23" fillId="0" borderId="19" xfId="0" applyNumberFormat="1" applyFont="1" applyBorder="1" applyAlignment="1">
      <alignment horizontal="center"/>
    </xf>
    <xf numFmtId="9" fontId="23" fillId="0" borderId="19" xfId="0" applyNumberFormat="1" applyFont="1" applyBorder="1" applyAlignment="1">
      <alignment horizontal="center"/>
    </xf>
    <xf numFmtId="9" fontId="23" fillId="0" borderId="20" xfId="0" applyNumberFormat="1" applyFont="1" applyBorder="1" applyAlignment="1">
      <alignment horizontal="center"/>
    </xf>
    <xf numFmtId="0" fontId="22" fillId="0" borderId="18" xfId="0" applyFont="1" applyBorder="1"/>
    <xf numFmtId="0" fontId="22" fillId="0" borderId="19" xfId="0" applyFont="1" applyBorder="1"/>
    <xf numFmtId="9" fontId="22" fillId="0" borderId="19" xfId="0" applyNumberFormat="1" applyFont="1" applyBorder="1" applyAlignment="1">
      <alignment horizontal="center"/>
    </xf>
    <xf numFmtId="9" fontId="22" fillId="0" borderId="20" xfId="0" applyNumberFormat="1" applyFont="1" applyBorder="1" applyAlignment="1">
      <alignment horizontal="center"/>
    </xf>
    <xf numFmtId="0" fontId="24" fillId="0" borderId="23" xfId="0" applyFont="1" applyFill="1" applyBorder="1" applyAlignment="1">
      <alignment horizontal="left"/>
    </xf>
    <xf numFmtId="0" fontId="25" fillId="0" borderId="24" xfId="0" applyFont="1" applyFill="1" applyBorder="1" applyAlignment="1">
      <alignment horizontal="center"/>
    </xf>
    <xf numFmtId="0" fontId="25" fillId="0" borderId="25" xfId="0" applyFont="1" applyFill="1" applyBorder="1" applyAlignment="1">
      <alignment horizontal="center"/>
    </xf>
    <xf numFmtId="0" fontId="0" fillId="0" borderId="16" xfId="0" applyBorder="1"/>
    <xf numFmtId="0" fontId="24" fillId="0" borderId="16" xfId="0" applyFont="1" applyFill="1" applyBorder="1" applyAlignment="1">
      <alignment horizontal="left"/>
    </xf>
    <xf numFmtId="3" fontId="25" fillId="0" borderId="0" xfId="0" applyNumberFormat="1" applyFont="1" applyFill="1" applyBorder="1" applyAlignment="1">
      <alignment horizontal="center"/>
    </xf>
    <xf numFmtId="3" fontId="25" fillId="0" borderId="17" xfId="0" applyNumberFormat="1" applyFont="1" applyFill="1" applyBorder="1" applyAlignment="1">
      <alignment horizontal="center"/>
    </xf>
    <xf numFmtId="0" fontId="24" fillId="0" borderId="18" xfId="0" applyFont="1" applyBorder="1"/>
    <xf numFmtId="0" fontId="25" fillId="0" borderId="19" xfId="0" applyFont="1" applyBorder="1" applyAlignment="1">
      <alignment horizontal="center"/>
    </xf>
    <xf numFmtId="0" fontId="25" fillId="0" borderId="20" xfId="0" applyFont="1" applyBorder="1" applyAlignment="1">
      <alignment horizontal="center"/>
    </xf>
    <xf numFmtId="0" fontId="24" fillId="0" borderId="16" xfId="0" applyFont="1" applyBorder="1"/>
    <xf numFmtId="165" fontId="25" fillId="0" borderId="0" xfId="0" applyNumberFormat="1" applyFont="1" applyBorder="1" applyAlignment="1">
      <alignment horizontal="center"/>
    </xf>
    <xf numFmtId="165" fontId="25" fillId="0" borderId="17" xfId="0" applyNumberFormat="1" applyFont="1" applyBorder="1" applyAlignment="1">
      <alignment horizontal="center"/>
    </xf>
    <xf numFmtId="166" fontId="26" fillId="0" borderId="0" xfId="0" applyNumberFormat="1" applyFont="1" applyAlignment="1">
      <alignment horizontal="left"/>
    </xf>
    <xf numFmtId="165" fontId="24" fillId="0" borderId="0" xfId="0" applyNumberFormat="1" applyFont="1" applyBorder="1"/>
    <xf numFmtId="0" fontId="0" fillId="0" borderId="0" xfId="0" applyBorder="1"/>
    <xf numFmtId="0" fontId="0" fillId="0" borderId="26" xfId="0" applyBorder="1"/>
    <xf numFmtId="0" fontId="0" fillId="0" borderId="16" xfId="0" applyBorder="1" applyAlignment="1"/>
    <xf numFmtId="0" fontId="27" fillId="0" borderId="0" xfId="0" applyFont="1" applyFill="1" applyBorder="1"/>
    <xf numFmtId="0" fontId="28" fillId="0" borderId="0" xfId="0" applyFont="1"/>
    <xf numFmtId="9" fontId="26" fillId="0" borderId="0" xfId="0" applyNumberFormat="1" applyFont="1" applyAlignment="1">
      <alignment horizontal="left"/>
    </xf>
    <xf numFmtId="0" fontId="0" fillId="3" borderId="0" xfId="0" applyFill="1"/>
    <xf numFmtId="0" fontId="30" fillId="3" borderId="0" xfId="0" applyFont="1" applyFill="1"/>
    <xf numFmtId="0" fontId="24" fillId="10" borderId="16" xfId="0" applyFont="1" applyFill="1" applyBorder="1"/>
    <xf numFmtId="166" fontId="25" fillId="10" borderId="0" xfId="0" applyNumberFormat="1" applyFont="1" applyFill="1" applyBorder="1" applyAlignment="1">
      <alignment horizontal="center"/>
    </xf>
    <xf numFmtId="166" fontId="25" fillId="10" borderId="17" xfId="0" applyNumberFormat="1" applyFont="1" applyFill="1" applyBorder="1" applyAlignment="1">
      <alignment horizontal="center"/>
    </xf>
    <xf numFmtId="0" fontId="24" fillId="10" borderId="18" xfId="0" applyFont="1" applyFill="1" applyBorder="1"/>
    <xf numFmtId="164" fontId="25" fillId="10" borderId="19" xfId="0" applyNumberFormat="1" applyFont="1" applyFill="1" applyBorder="1" applyAlignment="1">
      <alignment horizontal="center"/>
    </xf>
    <xf numFmtId="164" fontId="25" fillId="10" borderId="20" xfId="0" applyNumberFormat="1" applyFont="1" applyFill="1" applyBorder="1" applyAlignment="1">
      <alignment horizontal="center"/>
    </xf>
    <xf numFmtId="0" fontId="0" fillId="0" borderId="23" xfId="0" applyBorder="1"/>
    <xf numFmtId="0" fontId="0" fillId="0" borderId="24" xfId="0" applyBorder="1"/>
    <xf numFmtId="0" fontId="0" fillId="0" borderId="25" xfId="0" applyBorder="1"/>
    <xf numFmtId="0" fontId="22" fillId="0" borderId="20" xfId="0" applyFont="1" applyBorder="1" applyAlignment="1">
      <alignment horizontal="center"/>
    </xf>
    <xf numFmtId="0" fontId="22" fillId="0" borderId="0" xfId="0" applyFont="1"/>
    <xf numFmtId="0" fontId="23" fillId="0" borderId="0" xfId="0" applyFont="1" applyBorder="1" applyAlignment="1">
      <alignment horizontal="center"/>
    </xf>
    <xf numFmtId="0" fontId="23" fillId="0" borderId="0" xfId="0" applyFont="1" applyBorder="1"/>
    <xf numFmtId="166" fontId="0" fillId="0" borderId="0" xfId="0" applyNumberFormat="1" applyBorder="1" applyAlignment="1">
      <alignment horizontal="center"/>
    </xf>
    <xf numFmtId="0" fontId="23" fillId="0" borderId="17" xfId="0" applyFont="1" applyBorder="1" applyAlignment="1">
      <alignment horizontal="center"/>
    </xf>
    <xf numFmtId="0" fontId="22" fillId="0" borderId="16" xfId="0" applyFont="1" applyBorder="1"/>
    <xf numFmtId="0" fontId="22" fillId="0" borderId="0" xfId="0" applyFont="1" applyBorder="1" applyAlignment="1">
      <alignment horizontal="center"/>
    </xf>
    <xf numFmtId="0" fontId="22" fillId="0" borderId="0" xfId="0" applyFont="1" applyBorder="1"/>
    <xf numFmtId="0" fontId="22" fillId="0" borderId="17" xfId="0" applyFont="1" applyBorder="1" applyAlignment="1">
      <alignment horizontal="center"/>
    </xf>
    <xf numFmtId="3" fontId="22" fillId="0" borderId="0" xfId="0" applyNumberFormat="1" applyFont="1" applyBorder="1" applyAlignment="1">
      <alignment horizontal="center"/>
    </xf>
    <xf numFmtId="166" fontId="31" fillId="0" borderId="0" xfId="0" applyNumberFormat="1" applyFont="1"/>
    <xf numFmtId="0" fontId="31" fillId="0" borderId="0" xfId="0" applyFont="1"/>
    <xf numFmtId="0" fontId="22" fillId="6" borderId="16" xfId="0" applyFont="1" applyFill="1" applyBorder="1"/>
    <xf numFmtId="0" fontId="22" fillId="6" borderId="0" xfId="0" applyFont="1" applyFill="1" applyBorder="1" applyAlignment="1">
      <alignment horizontal="center"/>
    </xf>
    <xf numFmtId="3" fontId="22" fillId="6" borderId="0" xfId="0" applyNumberFormat="1" applyFont="1" applyFill="1" applyBorder="1" applyAlignment="1">
      <alignment horizontal="center"/>
    </xf>
    <xf numFmtId="0" fontId="22" fillId="6" borderId="0" xfId="0" applyFont="1" applyFill="1" applyBorder="1"/>
    <xf numFmtId="166" fontId="0" fillId="6" borderId="0" xfId="0" applyNumberFormat="1" applyFill="1" applyBorder="1" applyAlignment="1">
      <alignment horizontal="center"/>
    </xf>
    <xf numFmtId="0" fontId="22" fillId="6" borderId="17" xfId="0" applyFont="1" applyFill="1" applyBorder="1" applyAlignment="1">
      <alignment horizontal="center"/>
    </xf>
    <xf numFmtId="0" fontId="32" fillId="0" borderId="16" xfId="0" applyFont="1" applyBorder="1"/>
    <xf numFmtId="0" fontId="32" fillId="0" borderId="0" xfId="0" applyFont="1" applyBorder="1" applyAlignment="1">
      <alignment horizontal="center"/>
    </xf>
    <xf numFmtId="3" fontId="32" fillId="0" borderId="0" xfId="0" applyNumberFormat="1" applyFont="1" applyBorder="1" applyAlignment="1">
      <alignment horizontal="center"/>
    </xf>
    <xf numFmtId="0" fontId="32" fillId="0" borderId="0" xfId="0" applyFont="1" applyBorder="1"/>
    <xf numFmtId="166" fontId="29" fillId="0" borderId="0" xfId="0" applyNumberFormat="1" applyFont="1" applyBorder="1" applyAlignment="1">
      <alignment horizontal="center"/>
    </xf>
    <xf numFmtId="0" fontId="32" fillId="0" borderId="17" xfId="0" applyFont="1" applyBorder="1" applyAlignment="1">
      <alignment horizontal="center"/>
    </xf>
    <xf numFmtId="0" fontId="22" fillId="0" borderId="16" xfId="0" applyFont="1" applyFill="1" applyBorder="1"/>
    <xf numFmtId="0" fontId="22" fillId="0" borderId="0" xfId="0" applyFont="1" applyFill="1" applyBorder="1" applyAlignment="1">
      <alignment horizontal="center"/>
    </xf>
    <xf numFmtId="0" fontId="22" fillId="0" borderId="0" xfId="0" applyFont="1" applyFill="1" applyBorder="1"/>
    <xf numFmtId="0" fontId="22" fillId="0" borderId="17" xfId="0" applyFont="1" applyFill="1" applyBorder="1" applyAlignment="1">
      <alignment horizontal="center"/>
    </xf>
    <xf numFmtId="166" fontId="23" fillId="0" borderId="0" xfId="0" applyNumberFormat="1" applyFont="1" applyBorder="1" applyAlignment="1">
      <alignment horizontal="center"/>
    </xf>
    <xf numFmtId="0" fontId="0" fillId="0" borderId="17" xfId="0" applyBorder="1" applyAlignment="1">
      <alignment horizontal="center"/>
    </xf>
    <xf numFmtId="0" fontId="0" fillId="0" borderId="0" xfId="0" applyBorder="1" applyAlignment="1">
      <alignment horizontal="center"/>
    </xf>
    <xf numFmtId="3" fontId="0" fillId="0" borderId="0" xfId="0" applyNumberFormat="1" applyBorder="1" applyAlignment="1">
      <alignment horizontal="center"/>
    </xf>
    <xf numFmtId="17" fontId="0" fillId="0" borderId="0" xfId="0" applyNumberFormat="1" applyBorder="1"/>
    <xf numFmtId="0" fontId="0" fillId="6" borderId="16" xfId="0" applyFill="1" applyBorder="1"/>
    <xf numFmtId="0" fontId="0" fillId="6" borderId="0" xfId="0" applyFill="1" applyBorder="1" applyAlignment="1">
      <alignment horizontal="center"/>
    </xf>
    <xf numFmtId="3" fontId="0" fillId="6" borderId="0" xfId="0" applyNumberFormat="1" applyFill="1" applyBorder="1" applyAlignment="1">
      <alignment horizontal="center"/>
    </xf>
    <xf numFmtId="0" fontId="0" fillId="6" borderId="0" xfId="0" applyFill="1" applyBorder="1"/>
    <xf numFmtId="0" fontId="0" fillId="6" borderId="17" xfId="0" applyFill="1" applyBorder="1" applyAlignment="1">
      <alignment horizontal="center"/>
    </xf>
    <xf numFmtId="0" fontId="0" fillId="0" borderId="18" xfId="0" applyBorder="1"/>
    <xf numFmtId="0" fontId="0" fillId="0" borderId="19" xfId="0" applyBorder="1" applyAlignment="1">
      <alignment horizontal="center"/>
    </xf>
    <xf numFmtId="3" fontId="0" fillId="0" borderId="19" xfId="0" applyNumberFormat="1" applyBorder="1" applyAlignment="1">
      <alignment horizontal="center"/>
    </xf>
    <xf numFmtId="0" fontId="0" fillId="0" borderId="19" xfId="0" applyBorder="1"/>
    <xf numFmtId="166" fontId="0" fillId="0" borderId="19" xfId="0" applyNumberFormat="1" applyBorder="1" applyAlignment="1">
      <alignment horizontal="center"/>
    </xf>
    <xf numFmtId="0" fontId="0" fillId="0" borderId="20" xfId="0" applyBorder="1" applyAlignment="1">
      <alignment horizontal="center"/>
    </xf>
    <xf numFmtId="0" fontId="25" fillId="0" borderId="16" xfId="0" applyFont="1" applyBorder="1" applyAlignment="1">
      <alignment horizontal="left"/>
    </xf>
    <xf numFmtId="0" fontId="33" fillId="0" borderId="16" xfId="0" applyFont="1" applyBorder="1"/>
    <xf numFmtId="165" fontId="0" fillId="0" borderId="17" xfId="0" applyNumberFormat="1" applyBorder="1"/>
    <xf numFmtId="3" fontId="0" fillId="0" borderId="16" xfId="0" applyNumberFormat="1" applyBorder="1" applyAlignment="1">
      <alignment horizontal="left"/>
    </xf>
    <xf numFmtId="0" fontId="0" fillId="0" borderId="18" xfId="0" applyBorder="1" applyAlignment="1">
      <alignment horizontal="left"/>
    </xf>
    <xf numFmtId="0" fontId="25" fillId="7" borderId="20" xfId="0" applyNumberFormat="1" applyFont="1" applyFill="1" applyBorder="1" applyAlignment="1">
      <alignment horizontal="center"/>
    </xf>
    <xf numFmtId="0" fontId="33" fillId="0" borderId="18" xfId="0" applyFont="1" applyBorder="1" applyAlignment="1">
      <alignment horizontal="left"/>
    </xf>
    <xf numFmtId="165" fontId="25" fillId="0" borderId="17" xfId="0" applyNumberFormat="1" applyFont="1" applyBorder="1"/>
    <xf numFmtId="0" fontId="0" fillId="0" borderId="16" xfId="0" applyBorder="1" applyAlignment="1">
      <alignment horizontal="left"/>
    </xf>
    <xf numFmtId="165" fontId="33" fillId="0" borderId="17" xfId="0" applyNumberFormat="1" applyFont="1" applyBorder="1"/>
    <xf numFmtId="0" fontId="33" fillId="0" borderId="16" xfId="0" applyFont="1" applyBorder="1" applyAlignment="1">
      <alignment horizontal="left"/>
    </xf>
    <xf numFmtId="165" fontId="0" fillId="7" borderId="17" xfId="0" applyNumberFormat="1" applyFill="1" applyBorder="1"/>
    <xf numFmtId="165" fontId="34" fillId="0" borderId="17" xfId="0" applyNumberFormat="1" applyFont="1" applyBorder="1"/>
    <xf numFmtId="164" fontId="0" fillId="0" borderId="17" xfId="0" applyNumberFormat="1" applyBorder="1"/>
    <xf numFmtId="0" fontId="25" fillId="11" borderId="16" xfId="0" applyFont="1" applyFill="1" applyBorder="1" applyAlignment="1">
      <alignment horizontal="left"/>
    </xf>
    <xf numFmtId="166" fontId="25" fillId="11" borderId="17" xfId="0" applyNumberFormat="1" applyFont="1" applyFill="1" applyBorder="1"/>
    <xf numFmtId="0" fontId="0" fillId="11" borderId="0" xfId="0" applyFill="1"/>
    <xf numFmtId="9" fontId="0" fillId="0" borderId="17" xfId="0" applyNumberFormat="1" applyBorder="1"/>
    <xf numFmtId="0" fontId="25" fillId="5" borderId="16" xfId="0" applyFont="1" applyFill="1" applyBorder="1" applyAlignment="1">
      <alignment horizontal="left"/>
    </xf>
    <xf numFmtId="166" fontId="25" fillId="5" borderId="17" xfId="0" applyNumberFormat="1" applyFont="1" applyFill="1" applyBorder="1"/>
    <xf numFmtId="0" fontId="25" fillId="0" borderId="16" xfId="0" applyFont="1" applyFill="1" applyBorder="1" applyAlignment="1">
      <alignment horizontal="left"/>
    </xf>
    <xf numFmtId="166" fontId="25" fillId="0" borderId="17" xfId="0" applyNumberFormat="1" applyFont="1" applyFill="1" applyBorder="1"/>
    <xf numFmtId="165" fontId="0" fillId="0" borderId="20" xfId="0" applyNumberFormat="1" applyBorder="1"/>
    <xf numFmtId="0" fontId="25" fillId="5" borderId="18" xfId="0" applyFont="1" applyFill="1" applyBorder="1" applyAlignment="1">
      <alignment horizontal="left"/>
    </xf>
    <xf numFmtId="166" fontId="25" fillId="5" borderId="20" xfId="0" applyNumberFormat="1" applyFont="1" applyFill="1" applyBorder="1"/>
    <xf numFmtId="0" fontId="3" fillId="4" borderId="2" xfId="0" applyFont="1" applyFill="1" applyBorder="1" applyAlignment="1">
      <alignment horizontal="center"/>
    </xf>
    <xf numFmtId="0" fontId="12" fillId="4" borderId="10" xfId="0" applyFont="1" applyFill="1" applyBorder="1" applyAlignment="1">
      <alignment horizontal="center"/>
    </xf>
    <xf numFmtId="0" fontId="3" fillId="5" borderId="2" xfId="0" applyFont="1" applyFill="1" applyBorder="1" applyAlignment="1">
      <alignment horizontal="center"/>
    </xf>
    <xf numFmtId="0" fontId="12" fillId="5" borderId="10" xfId="0" applyFont="1" applyFill="1" applyBorder="1" applyAlignment="1">
      <alignment horizontal="center"/>
    </xf>
    <xf numFmtId="0" fontId="3" fillId="6" borderId="2" xfId="0" applyFont="1" applyFill="1" applyBorder="1" applyAlignment="1">
      <alignment horizontal="center"/>
    </xf>
    <xf numFmtId="0" fontId="12" fillId="6" borderId="10" xfId="0" applyFont="1" applyFill="1" applyBorder="1" applyAlignment="1"/>
    <xf numFmtId="0" fontId="3" fillId="7" borderId="2" xfId="0" applyFont="1" applyFill="1" applyBorder="1" applyAlignment="1">
      <alignment horizontal="center"/>
    </xf>
    <xf numFmtId="0" fontId="12" fillId="7" borderId="10" xfId="0" applyFont="1" applyFill="1" applyBorder="1" applyAlignment="1"/>
    <xf numFmtId="0" fontId="3" fillId="7" borderId="8" xfId="0" applyFont="1" applyFill="1" applyBorder="1" applyAlignment="1">
      <alignment horizontal="center"/>
    </xf>
    <xf numFmtId="0" fontId="3" fillId="4" borderId="3" xfId="0" applyFont="1" applyFill="1" applyBorder="1" applyAlignment="1">
      <alignment horizontal="center"/>
    </xf>
    <xf numFmtId="0" fontId="12" fillId="4" borderId="5" xfId="0" applyFont="1" applyFill="1" applyBorder="1" applyAlignment="1">
      <alignment horizontal="center"/>
    </xf>
    <xf numFmtId="0" fontId="3" fillId="5" borderId="3" xfId="0" applyFont="1" applyFill="1" applyBorder="1" applyAlignment="1">
      <alignment horizontal="center"/>
    </xf>
    <xf numFmtId="0" fontId="12" fillId="5" borderId="5" xfId="0" applyFont="1" applyFill="1" applyBorder="1" applyAlignment="1">
      <alignment horizontal="center"/>
    </xf>
    <xf numFmtId="0" fontId="3" fillId="6" borderId="3" xfId="0" applyFont="1" applyFill="1" applyBorder="1" applyAlignment="1">
      <alignment horizontal="center"/>
    </xf>
    <xf numFmtId="0" fontId="12" fillId="6" borderId="5" xfId="0" applyFont="1" applyFill="1" applyBorder="1" applyAlignment="1"/>
    <xf numFmtId="0" fontId="3" fillId="7" borderId="5" xfId="0" applyFont="1" applyFill="1" applyBorder="1" applyAlignment="1">
      <alignment horizontal="center"/>
    </xf>
    <xf numFmtId="0" fontId="21" fillId="0" borderId="0" xfId="0" applyFont="1"/>
    <xf numFmtId="0" fontId="0" fillId="2" borderId="2" xfId="0" applyFill="1" applyBorder="1"/>
    <xf numFmtId="0" fontId="7" fillId="12" borderId="4" xfId="0" applyFont="1" applyFill="1" applyBorder="1" applyAlignment="1">
      <alignment horizontal="center"/>
    </xf>
    <xf numFmtId="0" fontId="36" fillId="2" borderId="1" xfId="0" applyFont="1" applyFill="1" applyBorder="1"/>
    <xf numFmtId="165" fontId="35" fillId="2" borderId="29" xfId="0" applyNumberFormat="1" applyFont="1" applyFill="1" applyBorder="1"/>
    <xf numFmtId="0" fontId="37" fillId="2" borderId="30" xfId="0" applyFont="1" applyFill="1" applyBorder="1" applyAlignment="1">
      <alignment horizontal="right"/>
    </xf>
    <xf numFmtId="0" fontId="36" fillId="2" borderId="2" xfId="0" applyFont="1" applyFill="1" applyBorder="1"/>
    <xf numFmtId="165" fontId="35" fillId="2" borderId="30" xfId="0" applyNumberFormat="1" applyFont="1" applyFill="1" applyBorder="1"/>
    <xf numFmtId="0" fontId="36" fillId="2" borderId="3" xfId="0" applyFont="1" applyFill="1" applyBorder="1"/>
    <xf numFmtId="10" fontId="35" fillId="2" borderId="31" xfId="0" applyNumberFormat="1" applyFont="1" applyFill="1" applyBorder="1"/>
    <xf numFmtId="0" fontId="20" fillId="9" borderId="21" xfId="0" applyFont="1" applyFill="1" applyBorder="1" applyAlignment="1">
      <alignment horizontal="center"/>
    </xf>
    <xf numFmtId="0" fontId="20" fillId="9" borderId="12" xfId="0" applyFont="1" applyFill="1" applyBorder="1" applyAlignment="1">
      <alignment horizontal="center"/>
    </xf>
    <xf numFmtId="0" fontId="20" fillId="9" borderId="9" xfId="0" applyFont="1" applyFill="1" applyBorder="1" applyAlignment="1">
      <alignment horizontal="center"/>
    </xf>
    <xf numFmtId="0" fontId="20" fillId="9" borderId="11" xfId="0" applyFont="1" applyFill="1" applyBorder="1" applyAlignment="1">
      <alignment horizontal="center"/>
    </xf>
    <xf numFmtId="0" fontId="24" fillId="9" borderId="21" xfId="0" applyFont="1" applyFill="1" applyBorder="1" applyAlignment="1">
      <alignment horizontal="center"/>
    </xf>
    <xf numFmtId="0" fontId="0" fillId="9" borderId="12" xfId="0" applyFill="1" applyBorder="1" applyAlignment="1"/>
    <xf numFmtId="0" fontId="0" fillId="9" borderId="22" xfId="0" applyFill="1" applyBorder="1" applyAlignment="1"/>
    <xf numFmtId="0" fontId="24" fillId="9" borderId="12" xfId="0" applyFont="1" applyFill="1" applyBorder="1" applyAlignment="1">
      <alignment horizontal="center"/>
    </xf>
    <xf numFmtId="0" fontId="20" fillId="8" borderId="11" xfId="0" applyFont="1" applyFill="1" applyBorder="1" applyAlignment="1">
      <alignment horizontal="center"/>
    </xf>
    <xf numFmtId="0" fontId="20" fillId="8" borderId="12" xfId="0" applyFont="1" applyFill="1" applyBorder="1" applyAlignment="1">
      <alignment horizontal="center"/>
    </xf>
    <xf numFmtId="0" fontId="20" fillId="8" borderId="9" xfId="0" applyFont="1" applyFill="1" applyBorder="1" applyAlignment="1">
      <alignment horizontal="center"/>
    </xf>
    <xf numFmtId="0" fontId="20" fillId="12" borderId="11" xfId="0" applyFont="1" applyFill="1" applyBorder="1" applyAlignment="1">
      <alignment horizontal="center"/>
    </xf>
    <xf numFmtId="0" fontId="20" fillId="12" borderId="12" xfId="0" applyFont="1" applyFill="1" applyBorder="1" applyAlignment="1">
      <alignment horizontal="center"/>
    </xf>
    <xf numFmtId="0" fontId="20" fillId="12" borderId="9" xfId="0" applyFont="1" applyFill="1" applyBorder="1" applyAlignment="1">
      <alignment horizontal="center"/>
    </xf>
    <xf numFmtId="0" fontId="25" fillId="2" borderId="27" xfId="0" applyFont="1" applyFill="1" applyBorder="1" applyAlignment="1">
      <alignment horizontal="center"/>
    </xf>
    <xf numFmtId="0" fontId="25" fillId="2" borderId="28" xfId="0" applyFont="1" applyFill="1" applyBorder="1" applyAlignment="1">
      <alignment horizontal="center"/>
    </xf>
    <xf numFmtId="0" fontId="20" fillId="13" borderId="11" xfId="0" applyFont="1" applyFill="1" applyBorder="1" applyAlignment="1">
      <alignment horizontal="center"/>
    </xf>
    <xf numFmtId="0" fontId="20" fillId="13" borderId="12" xfId="0" applyFont="1" applyFill="1" applyBorder="1" applyAlignment="1">
      <alignment horizontal="center"/>
    </xf>
    <xf numFmtId="0" fontId="20" fillId="13" borderId="9" xfId="0" applyFont="1" applyFill="1" applyBorder="1" applyAlignment="1">
      <alignment horizontal="center"/>
    </xf>
    <xf numFmtId="0" fontId="21" fillId="13" borderId="11" xfId="0" applyFont="1" applyFill="1" applyBorder="1" applyAlignment="1">
      <alignment horizontal="center"/>
    </xf>
    <xf numFmtId="0" fontId="21" fillId="13" borderId="12" xfId="0" applyFont="1" applyFill="1" applyBorder="1" applyAlignment="1">
      <alignment horizontal="center"/>
    </xf>
    <xf numFmtId="0" fontId="21" fillId="13" borderId="9" xfId="0" applyFont="1" applyFill="1" applyBorder="1" applyAlignment="1">
      <alignment horizontal="center"/>
    </xf>
    <xf numFmtId="0" fontId="22" fillId="13" borderId="0" xfId="0" applyFont="1" applyFill="1" applyAlignment="1">
      <alignment horizontal="center"/>
    </xf>
    <xf numFmtId="0" fontId="38" fillId="10" borderId="11" xfId="0" applyFont="1" applyFill="1" applyBorder="1" applyAlignment="1">
      <alignment horizontal="center"/>
    </xf>
    <xf numFmtId="0" fontId="38" fillId="10" borderId="12" xfId="0" applyFont="1" applyFill="1" applyBorder="1" applyAlignment="1">
      <alignment horizontal="center"/>
    </xf>
    <xf numFmtId="0" fontId="38" fillId="10" borderId="9" xfId="0" applyFont="1" applyFill="1" applyBorder="1" applyAlignment="1">
      <alignment horizontal="center"/>
    </xf>
    <xf numFmtId="0" fontId="22" fillId="2" borderId="11" xfId="0" applyFont="1" applyFill="1" applyBorder="1" applyAlignment="1">
      <alignment horizontal="center"/>
    </xf>
    <xf numFmtId="0" fontId="22" fillId="2" borderId="12" xfId="0" applyFont="1" applyFill="1" applyBorder="1" applyAlignment="1">
      <alignment horizontal="center"/>
    </xf>
    <xf numFmtId="0" fontId="22" fillId="2" borderId="9" xfId="0" applyFont="1" applyFill="1" applyBorder="1" applyAlignment="1">
      <alignment horizontal="center"/>
    </xf>
    <xf numFmtId="0" fontId="39" fillId="14" borderId="11" xfId="0" applyFont="1" applyFill="1" applyBorder="1" applyAlignment="1">
      <alignment horizontal="center"/>
    </xf>
    <xf numFmtId="0" fontId="39" fillId="14" borderId="12" xfId="0" applyFont="1" applyFill="1" applyBorder="1" applyAlignment="1">
      <alignment horizontal="center"/>
    </xf>
    <xf numFmtId="0" fontId="39" fillId="14" borderId="9" xfId="0" applyFont="1" applyFill="1" applyBorder="1" applyAlignment="1">
      <alignment horizontal="center"/>
    </xf>
    <xf numFmtId="0" fontId="39" fillId="15" borderId="11" xfId="0" applyFont="1" applyFill="1" applyBorder="1" applyAlignment="1">
      <alignment horizontal="center"/>
    </xf>
    <xf numFmtId="0" fontId="39" fillId="15" borderId="12" xfId="0" applyFont="1" applyFill="1" applyBorder="1" applyAlignment="1">
      <alignment horizontal="center"/>
    </xf>
    <xf numFmtId="0" fontId="39" fillId="15" borderId="9" xfId="0" applyFont="1" applyFill="1" applyBorder="1" applyAlignment="1">
      <alignment horizontal="center"/>
    </xf>
    <xf numFmtId="0" fontId="39" fillId="13" borderId="11" xfId="0" applyFont="1" applyFill="1" applyBorder="1" applyAlignment="1">
      <alignment horizontal="center"/>
    </xf>
    <xf numFmtId="0" fontId="39" fillId="13" borderId="12" xfId="0" applyFont="1" applyFill="1" applyBorder="1" applyAlignment="1">
      <alignment horizontal="center"/>
    </xf>
    <xf numFmtId="0" fontId="39" fillId="13" borderId="9" xfId="0" applyFont="1" applyFill="1" applyBorder="1" applyAlignment="1">
      <alignment horizontal="center"/>
    </xf>
    <xf numFmtId="0" fontId="40" fillId="16" borderId="2" xfId="0" applyFont="1" applyFill="1" applyBorder="1" applyAlignment="1">
      <alignment horizontal="center"/>
    </xf>
    <xf numFmtId="0" fontId="40" fillId="16" borderId="0" xfId="0" applyFont="1" applyFill="1" applyBorder="1" applyAlignment="1">
      <alignment horizontal="center"/>
    </xf>
  </cellXfs>
  <cellStyles count="2">
    <cellStyle name="Normal" xfId="0" builtinId="0"/>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0.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6.png"/></Relationships>
</file>

<file path=xl/drawings/_rels/drawing12.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drawing13.xml.rels><?xml version="1.0" encoding="UTF-8" standalone="yes"?>
<Relationships xmlns="http://schemas.openxmlformats.org/package/2006/relationships"><Relationship Id="rId1" Type="http://schemas.openxmlformats.org/officeDocument/2006/relationships/image" Target="../media/image9.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95250</xdr:rowOff>
    </xdr:from>
    <xdr:to>
      <xdr:col>13</xdr:col>
      <xdr:colOff>247650</xdr:colOff>
      <xdr:row>28</xdr:row>
      <xdr:rowOff>9525</xdr:rowOff>
    </xdr:to>
    <xdr:sp macro="" textlink="">
      <xdr:nvSpPr>
        <xdr:cNvPr id="4" name="TextBox 3"/>
        <xdr:cNvSpPr txBox="1"/>
      </xdr:nvSpPr>
      <xdr:spPr>
        <a:xfrm>
          <a:off x="95250" y="95250"/>
          <a:ext cx="8077200" cy="5248275"/>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2400">
              <a:latin typeface="Arial Black" pitchFamily="34" charset="0"/>
            </a:rPr>
            <a:t>Utilizing</a:t>
          </a:r>
          <a:r>
            <a:rPr lang="en-US" sz="2400" baseline="0">
              <a:latin typeface="Arial Black" pitchFamily="34" charset="0"/>
            </a:rPr>
            <a:t> Collected Data</a:t>
          </a:r>
        </a:p>
        <a:p>
          <a:pPr algn="ctr"/>
          <a:r>
            <a:rPr lang="en-US" sz="2400" baseline="0">
              <a:latin typeface="Arial Black" pitchFamily="34" charset="0"/>
            </a:rPr>
            <a:t>In An Exel Spreadsheet</a:t>
          </a:r>
        </a:p>
        <a:p>
          <a:pPr algn="ctr"/>
          <a:r>
            <a:rPr lang="en-US" sz="2400" baseline="0">
              <a:latin typeface="Arial Black" pitchFamily="34" charset="0"/>
            </a:rPr>
            <a:t>to Formulate</a:t>
          </a:r>
        </a:p>
        <a:p>
          <a:pPr algn="ctr"/>
          <a:r>
            <a:rPr lang="en-US" sz="2400" baseline="0">
              <a:latin typeface="Arial Black" pitchFamily="34" charset="0"/>
            </a:rPr>
            <a:t>Market Indictors For</a:t>
          </a:r>
        </a:p>
        <a:p>
          <a:pPr algn="ctr"/>
          <a:r>
            <a:rPr lang="en-US" sz="2400" baseline="0">
              <a:latin typeface="Arial Black" pitchFamily="34" charset="0"/>
            </a:rPr>
            <a:t>1.  Rents</a:t>
          </a:r>
        </a:p>
        <a:p>
          <a:pPr algn="ctr"/>
          <a:r>
            <a:rPr lang="en-US" sz="2400" baseline="0">
              <a:latin typeface="Arial Black" pitchFamily="34" charset="0"/>
            </a:rPr>
            <a:t>2.  Vacancy</a:t>
          </a:r>
        </a:p>
        <a:p>
          <a:pPr algn="ctr"/>
          <a:r>
            <a:rPr lang="en-US" sz="2400" baseline="0">
              <a:latin typeface="Arial Black" pitchFamily="34" charset="0"/>
            </a:rPr>
            <a:t>3.  Expenses</a:t>
          </a:r>
        </a:p>
        <a:p>
          <a:pPr algn="ctr"/>
          <a:r>
            <a:rPr lang="en-US" sz="2400" baseline="0">
              <a:latin typeface="Arial Black" pitchFamily="34" charset="0"/>
            </a:rPr>
            <a:t>4. Capitalization Rates</a:t>
          </a:r>
        </a:p>
        <a:p>
          <a:pPr algn="ctr"/>
          <a:endParaRPr lang="en-US" sz="2400" baseline="0">
            <a:latin typeface="Arial Black" pitchFamily="34" charset="0"/>
          </a:endParaRPr>
        </a:p>
        <a:p>
          <a:pPr algn="ctr"/>
          <a:r>
            <a:rPr lang="en-US" sz="2400" baseline="0">
              <a:latin typeface="Arial Black" pitchFamily="34" charset="0"/>
            </a:rPr>
            <a:t>For Use in</a:t>
          </a:r>
        </a:p>
        <a:p>
          <a:pPr algn="ctr"/>
          <a:r>
            <a:rPr lang="en-US" sz="2400" baseline="0">
              <a:latin typeface="Arial Black" pitchFamily="34" charset="0"/>
            </a:rPr>
            <a:t>Income Approach to Value</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352424</xdr:colOff>
      <xdr:row>2</xdr:row>
      <xdr:rowOff>85725</xdr:rowOff>
    </xdr:from>
    <xdr:to>
      <xdr:col>8</xdr:col>
      <xdr:colOff>539289</xdr:colOff>
      <xdr:row>18</xdr:row>
      <xdr:rowOff>66675</xdr:rowOff>
    </xdr:to>
    <xdr:pic>
      <xdr:nvPicPr>
        <xdr:cNvPr id="5121"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52424" y="466725"/>
          <a:ext cx="5063665" cy="3028950"/>
        </a:xfrm>
        <a:prstGeom prst="rect">
          <a:avLst/>
        </a:prstGeom>
        <a:noFill/>
        <a:ln w="1">
          <a:noFill/>
          <a:miter lim="800000"/>
          <a:headEnd/>
          <a:tailEnd type="none" w="med" len="med"/>
        </a:ln>
        <a:effectLst/>
      </xdr:spPr>
    </xdr:pic>
    <xdr:clientData/>
  </xdr:twoCellAnchor>
  <xdr:twoCellAnchor>
    <xdr:from>
      <xdr:col>0</xdr:col>
      <xdr:colOff>114300</xdr:colOff>
      <xdr:row>0</xdr:row>
      <xdr:rowOff>85725</xdr:rowOff>
    </xdr:from>
    <xdr:to>
      <xdr:col>9</xdr:col>
      <xdr:colOff>47625</xdr:colOff>
      <xdr:row>2</xdr:row>
      <xdr:rowOff>76200</xdr:rowOff>
    </xdr:to>
    <xdr:sp macro="" textlink="">
      <xdr:nvSpPr>
        <xdr:cNvPr id="3" name="TextBox 2"/>
        <xdr:cNvSpPr txBox="1"/>
      </xdr:nvSpPr>
      <xdr:spPr>
        <a:xfrm>
          <a:off x="114300" y="85725"/>
          <a:ext cx="5419725" cy="371475"/>
        </a:xfrm>
        <a:prstGeom prst="rect">
          <a:avLst/>
        </a:prstGeom>
        <a:solidFill>
          <a:schemeClr val="tx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400" b="1"/>
            <a:t>BAND OF INVESTMENT</a:t>
          </a:r>
        </a:p>
      </xdr:txBody>
    </xdr:sp>
    <xdr:clientData/>
  </xdr:twoCellAnchor>
  <xdr:twoCellAnchor editAs="oneCell">
    <xdr:from>
      <xdr:col>0</xdr:col>
      <xdr:colOff>247649</xdr:colOff>
      <xdr:row>20</xdr:row>
      <xdr:rowOff>104775</xdr:rowOff>
    </xdr:from>
    <xdr:to>
      <xdr:col>8</xdr:col>
      <xdr:colOff>515678</xdr:colOff>
      <xdr:row>27</xdr:row>
      <xdr:rowOff>171450</xdr:rowOff>
    </xdr:to>
    <xdr:pic>
      <xdr:nvPicPr>
        <xdr:cNvPr id="5122"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247649" y="3914775"/>
          <a:ext cx="5144829" cy="1400175"/>
        </a:xfrm>
        <a:prstGeom prst="rect">
          <a:avLst/>
        </a:prstGeom>
        <a:noFill/>
        <a:ln w="1">
          <a:noFill/>
          <a:miter lim="800000"/>
          <a:headEnd/>
          <a:tailEnd type="none" w="med" len="med"/>
        </a:ln>
        <a:effec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9525</xdr:colOff>
      <xdr:row>0</xdr:row>
      <xdr:rowOff>266699</xdr:rowOff>
    </xdr:from>
    <xdr:to>
      <xdr:col>11</xdr:col>
      <xdr:colOff>67670</xdr:colOff>
      <xdr:row>19</xdr:row>
      <xdr:rowOff>171449</xdr:rowOff>
    </xdr:to>
    <xdr:pic>
      <xdr:nvPicPr>
        <xdr:cNvPr id="614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9525" y="266699"/>
          <a:ext cx="6763745" cy="3609975"/>
        </a:xfrm>
        <a:prstGeom prst="rect">
          <a:avLst/>
        </a:prstGeom>
        <a:noFill/>
        <a:ln w="1">
          <a:noFill/>
          <a:miter lim="800000"/>
          <a:headEnd/>
          <a:tailEnd type="none" w="med" len="med"/>
        </a:ln>
        <a:effec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19050</xdr:colOff>
      <xdr:row>1</xdr:row>
      <xdr:rowOff>28574</xdr:rowOff>
    </xdr:from>
    <xdr:to>
      <xdr:col>10</xdr:col>
      <xdr:colOff>551708</xdr:colOff>
      <xdr:row>12</xdr:row>
      <xdr:rowOff>114299</xdr:rowOff>
    </xdr:to>
    <xdr:pic>
      <xdr:nvPicPr>
        <xdr:cNvPr id="716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9050" y="304799"/>
          <a:ext cx="6628658" cy="2181225"/>
        </a:xfrm>
        <a:prstGeom prst="rect">
          <a:avLst/>
        </a:prstGeom>
        <a:noFill/>
        <a:ln w="1">
          <a:noFill/>
          <a:miter lim="800000"/>
          <a:headEnd/>
          <a:tailEnd type="none" w="med" len="med"/>
        </a:ln>
        <a:effectLst/>
      </xdr:spPr>
    </xdr:pic>
    <xdr:clientData/>
  </xdr:twoCellAnchor>
  <xdr:twoCellAnchor editAs="oneCell">
    <xdr:from>
      <xdr:col>0</xdr:col>
      <xdr:colOff>247650</xdr:colOff>
      <xdr:row>12</xdr:row>
      <xdr:rowOff>104774</xdr:rowOff>
    </xdr:from>
    <xdr:to>
      <xdr:col>10</xdr:col>
      <xdr:colOff>453170</xdr:colOff>
      <xdr:row>20</xdr:row>
      <xdr:rowOff>171449</xdr:rowOff>
    </xdr:to>
    <xdr:pic>
      <xdr:nvPicPr>
        <xdr:cNvPr id="7170"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247650" y="2476499"/>
          <a:ext cx="6301520" cy="1590675"/>
        </a:xfrm>
        <a:prstGeom prst="rect">
          <a:avLst/>
        </a:prstGeom>
        <a:noFill/>
        <a:ln w="1">
          <a:noFill/>
          <a:miter lim="800000"/>
          <a:headEnd/>
          <a:tailEnd type="none" w="med" len="med"/>
        </a:ln>
        <a:effec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266701</xdr:rowOff>
    </xdr:from>
    <xdr:to>
      <xdr:col>10</xdr:col>
      <xdr:colOff>553039</xdr:colOff>
      <xdr:row>7</xdr:row>
      <xdr:rowOff>66676</xdr:rowOff>
    </xdr:to>
    <xdr:pic>
      <xdr:nvPicPr>
        <xdr:cNvPr id="819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266701"/>
          <a:ext cx="6649039" cy="1219200"/>
        </a:xfrm>
        <a:prstGeom prst="rect">
          <a:avLst/>
        </a:prstGeom>
        <a:noFill/>
        <a:ln w="1">
          <a:noFill/>
          <a:miter lim="800000"/>
          <a:headEnd/>
          <a:tailEnd type="none" w="med" len="med"/>
        </a:ln>
        <a:effec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28575</xdr:colOff>
      <xdr:row>1</xdr:row>
      <xdr:rowOff>47625</xdr:rowOff>
    </xdr:from>
    <xdr:to>
      <xdr:col>17</xdr:col>
      <xdr:colOff>9524</xdr:colOff>
      <xdr:row>19</xdr:row>
      <xdr:rowOff>0</xdr:rowOff>
    </xdr:to>
    <xdr:sp macro="" textlink="">
      <xdr:nvSpPr>
        <xdr:cNvPr id="2" name="TextBox 1"/>
        <xdr:cNvSpPr txBox="1"/>
      </xdr:nvSpPr>
      <xdr:spPr>
        <a:xfrm>
          <a:off x="28575" y="352425"/>
          <a:ext cx="10344149" cy="3381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b="0" i="0" u="none" strike="noStrike">
              <a:solidFill>
                <a:schemeClr val="dk1"/>
              </a:solidFill>
              <a:latin typeface="+mn-lt"/>
              <a:ea typeface="+mn-ea"/>
              <a:cs typeface="+mn-cs"/>
            </a:rPr>
            <a:t>Various national real estate and research firms survey institutional investors periodically and publish</a:t>
          </a:r>
          <a:r>
            <a:rPr lang="en-US" sz="1400"/>
            <a:t> </a:t>
          </a:r>
          <a:r>
            <a:rPr lang="en-US" sz="1400" b="0" i="0" u="none" strike="noStrike">
              <a:solidFill>
                <a:schemeClr val="dk1"/>
              </a:solidFill>
              <a:latin typeface="+mn-lt"/>
              <a:ea typeface="+mn-ea"/>
              <a:cs typeface="+mn-cs"/>
            </a:rPr>
            <a:t>the discount and capitalization requirements of those investors. The results of these surveys can give</a:t>
          </a:r>
          <a:r>
            <a:rPr lang="en-US" sz="1400"/>
            <a:t> </a:t>
          </a:r>
          <a:r>
            <a:rPr lang="en-US" sz="1400" b="0" i="0" u="none" strike="noStrike">
              <a:solidFill>
                <a:schemeClr val="dk1"/>
              </a:solidFill>
              <a:latin typeface="+mn-lt"/>
              <a:ea typeface="+mn-ea"/>
              <a:cs typeface="+mn-cs"/>
            </a:rPr>
            <a:t>appraisers an overall picture of current return requirements (in contrast to historical performance data).</a:t>
          </a:r>
          <a:r>
            <a:rPr lang="en-US" sz="1400"/>
            <a:t> </a:t>
          </a:r>
          <a:r>
            <a:rPr lang="en-US" sz="1400" b="0" i="0" u="none" strike="noStrike">
              <a:solidFill>
                <a:schemeClr val="dk1"/>
              </a:solidFill>
              <a:latin typeface="+mn-lt"/>
              <a:ea typeface="+mn-ea"/>
              <a:cs typeface="+mn-cs"/>
            </a:rPr>
            <a:t>Many appraisers survey investors and other market observers in their local markets to augment</a:t>
          </a:r>
          <a:r>
            <a:rPr lang="en-US" sz="1400"/>
            <a:t> </a:t>
          </a:r>
          <a:r>
            <a:rPr lang="en-US" sz="1400" b="0" i="0" u="none" strike="noStrike">
              <a:solidFill>
                <a:schemeClr val="dk1"/>
              </a:solidFill>
              <a:latin typeface="+mn-lt"/>
              <a:ea typeface="+mn-ea"/>
              <a:cs typeface="+mn-cs"/>
            </a:rPr>
            <a:t>secondary survey data. In the development of a capitalization rate, surveys are generally used as support</a:t>
          </a:r>
          <a:r>
            <a:rPr lang="en-US" sz="1400"/>
            <a:t> </a:t>
          </a:r>
          <a:r>
            <a:rPr lang="en-US" sz="1400" b="0" i="0" u="none" strike="noStrike">
              <a:solidFill>
                <a:schemeClr val="dk1"/>
              </a:solidFill>
              <a:latin typeface="+mn-lt"/>
              <a:ea typeface="+mn-ea"/>
              <a:cs typeface="+mn-cs"/>
            </a:rPr>
            <a:t>rather than as primary evidence of a capitalization rate. Survey data obtained directly from subscription</a:t>
          </a:r>
          <a:r>
            <a:rPr lang="en-US" sz="1400"/>
            <a:t> </a:t>
          </a:r>
          <a:r>
            <a:rPr lang="en-US" sz="1400" b="0" i="0" u="none" strike="noStrike">
              <a:solidFill>
                <a:schemeClr val="dk1"/>
              </a:solidFill>
              <a:latin typeface="+mn-lt"/>
              <a:ea typeface="+mn-ea"/>
              <a:cs typeface="+mn-cs"/>
            </a:rPr>
            <a:t>services often contains more comprehensive information about investment criteria and trends than</a:t>
          </a:r>
          <a:r>
            <a:rPr lang="en-US" sz="1400"/>
            <a:t> </a:t>
          </a:r>
          <a:r>
            <a:rPr lang="en-US" sz="1400" b="0" i="0" u="none" strike="noStrike">
              <a:solidFill>
                <a:schemeClr val="dk1"/>
              </a:solidFill>
              <a:latin typeface="+mn-lt"/>
              <a:ea typeface="+mn-ea"/>
              <a:cs typeface="+mn-cs"/>
            </a:rPr>
            <a:t>information published in trade press.   In judging the reliability of capitalization rate survey data, the</a:t>
          </a:r>
          <a:r>
            <a:rPr lang="en-US" sz="1400"/>
            <a:t> </a:t>
          </a:r>
          <a:r>
            <a:rPr lang="en-US" sz="1400" b="0" i="0" u="none" strike="noStrike">
              <a:solidFill>
                <a:schemeClr val="dk1"/>
              </a:solidFill>
              <a:latin typeface="+mn-lt"/>
              <a:ea typeface="+mn-ea"/>
              <a:cs typeface="+mn-cs"/>
            </a:rPr>
            <a:t>appraiser may consider the following:</a:t>
          </a:r>
          <a:r>
            <a:rPr lang="en-US" sz="1400"/>
            <a:t> </a:t>
          </a:r>
        </a:p>
        <a:p>
          <a:pPr lvl="1" algn="l"/>
          <a:endParaRPr lang="en-US" sz="1400" b="0" i="0" u="none" strike="noStrike">
            <a:solidFill>
              <a:schemeClr val="dk1"/>
            </a:solidFill>
            <a:latin typeface="+mn-lt"/>
            <a:ea typeface="+mn-ea"/>
            <a:cs typeface="+mn-cs"/>
          </a:endParaRPr>
        </a:p>
        <a:p>
          <a:pPr lvl="1" algn="l"/>
          <a:r>
            <a:rPr lang="en-US" sz="1400" b="0" i="0" u="none" strike="noStrike">
              <a:solidFill>
                <a:schemeClr val="dk1"/>
              </a:solidFill>
              <a:latin typeface="+mn-lt"/>
              <a:ea typeface="+mn-ea"/>
              <a:cs typeface="+mn-cs"/>
            </a:rPr>
            <a:t>1.	The</a:t>
          </a:r>
          <a:r>
            <a:rPr lang="en-US" sz="1400" b="0" i="0" u="none" strike="noStrike" baseline="0">
              <a:solidFill>
                <a:schemeClr val="dk1"/>
              </a:solidFill>
              <a:latin typeface="+mn-lt"/>
              <a:ea typeface="+mn-ea"/>
              <a:cs typeface="+mn-cs"/>
            </a:rPr>
            <a:t> number and composition of survey participants.</a:t>
          </a:r>
        </a:p>
        <a:p>
          <a:pPr lvl="1" algn="l"/>
          <a:r>
            <a:rPr lang="en-US" sz="1400" b="0" i="0" u="none" strike="noStrike" baseline="0">
              <a:solidFill>
                <a:schemeClr val="dk1"/>
              </a:solidFill>
              <a:latin typeface="+mn-lt"/>
              <a:ea typeface="+mn-ea"/>
              <a:cs typeface="+mn-cs"/>
            </a:rPr>
            <a:t>2.	The geographical location of each sector of real estate market covered by the survey.</a:t>
          </a:r>
        </a:p>
        <a:p>
          <a:pPr lvl="1" algn="l"/>
          <a:r>
            <a:rPr lang="en-US" sz="1400" b="0" i="0" u="none" strike="noStrike" baseline="0">
              <a:solidFill>
                <a:schemeClr val="dk1"/>
              </a:solidFill>
              <a:latin typeface="+mn-lt"/>
              <a:ea typeface="+mn-ea"/>
              <a:cs typeface="+mn-cs"/>
            </a:rPr>
            <a:t>3.	The category or product, grade or quality, and locational attributes of each section of the real estate market surveyed.</a:t>
          </a:r>
        </a:p>
        <a:p>
          <a:pPr lvl="1" algn="l"/>
          <a:r>
            <a:rPr lang="en-US" sz="1400" b="0" i="0" u="none" strike="noStrike" baseline="0">
              <a:solidFill>
                <a:schemeClr val="dk1"/>
              </a:solidFill>
              <a:latin typeface="+mn-lt"/>
              <a:ea typeface="+mn-ea"/>
              <a:cs typeface="+mn-cs"/>
            </a:rPr>
            <a:t>4.	How the measures of financial performance such as overall capitalization rates are derived.</a:t>
          </a:r>
        </a:p>
        <a:p>
          <a:pPr lvl="1" algn="l"/>
          <a:r>
            <a:rPr lang="en-US" sz="1400" b="0" i="0" u="none" strike="noStrike" baseline="0">
              <a:solidFill>
                <a:schemeClr val="dk1"/>
              </a:solidFill>
              <a:latin typeface="+mn-lt"/>
              <a:ea typeface="+mn-ea"/>
              <a:cs typeface="+mn-cs"/>
            </a:rPr>
            <a:t>5.	Whether reserves for replacement are included for Ro survey data.</a:t>
          </a:r>
        </a:p>
        <a:p>
          <a:pPr lvl="1" algn="l"/>
          <a:r>
            <a:rPr lang="en-US" sz="1400" b="0" i="0" u="none" strike="noStrike" baseline="0">
              <a:solidFill>
                <a:schemeClr val="dk1"/>
              </a:solidFill>
              <a:latin typeface="+mn-lt"/>
              <a:ea typeface="+mn-ea"/>
              <a:cs typeface="+mn-cs"/>
            </a:rPr>
            <a:t>6.	The fact that surveys almost always represent leased fee capitalization rates.</a:t>
          </a:r>
          <a:endParaRPr lang="en-US" sz="1400"/>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95250</xdr:colOff>
      <xdr:row>1</xdr:row>
      <xdr:rowOff>104775</xdr:rowOff>
    </xdr:from>
    <xdr:to>
      <xdr:col>9</xdr:col>
      <xdr:colOff>428625</xdr:colOff>
      <xdr:row>43</xdr:row>
      <xdr:rowOff>9525</xdr:rowOff>
    </xdr:to>
    <xdr:pic>
      <xdr:nvPicPr>
        <xdr:cNvPr id="1740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95250" y="352425"/>
          <a:ext cx="5819775" cy="7905750"/>
        </a:xfrm>
        <a:prstGeom prst="rect">
          <a:avLst/>
        </a:prstGeom>
        <a:noFill/>
        <a:ln w="1">
          <a:noFill/>
          <a:miter lim="800000"/>
          <a:headEnd/>
          <a:tailEnd type="none" w="med" len="med"/>
        </a:ln>
        <a:effectLst/>
      </xdr:spPr>
    </xdr:pic>
    <xdr:clientData/>
  </xdr:twoCellAnchor>
  <xdr:twoCellAnchor>
    <xdr:from>
      <xdr:col>9</xdr:col>
      <xdr:colOff>180975</xdr:colOff>
      <xdr:row>26</xdr:row>
      <xdr:rowOff>0</xdr:rowOff>
    </xdr:from>
    <xdr:to>
      <xdr:col>10</xdr:col>
      <xdr:colOff>549783</xdr:colOff>
      <xdr:row>28</xdr:row>
      <xdr:rowOff>103632</xdr:rowOff>
    </xdr:to>
    <xdr:sp macro="" textlink="">
      <xdr:nvSpPr>
        <xdr:cNvPr id="3" name="Left Arrow 2"/>
        <xdr:cNvSpPr/>
      </xdr:nvSpPr>
      <xdr:spPr>
        <a:xfrm>
          <a:off x="5667375" y="5010150"/>
          <a:ext cx="978408" cy="48463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95250</xdr:colOff>
      <xdr:row>1</xdr:row>
      <xdr:rowOff>76200</xdr:rowOff>
    </xdr:from>
    <xdr:to>
      <xdr:col>17</xdr:col>
      <xdr:colOff>171450</xdr:colOff>
      <xdr:row>42</xdr:row>
      <xdr:rowOff>104775</xdr:rowOff>
    </xdr:to>
    <xdr:pic>
      <xdr:nvPicPr>
        <xdr:cNvPr id="1843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95250" y="323850"/>
          <a:ext cx="10439400" cy="7839075"/>
        </a:xfrm>
        <a:prstGeom prst="rect">
          <a:avLst/>
        </a:prstGeom>
        <a:noFill/>
        <a:ln w="1">
          <a:noFill/>
          <a:miter lim="800000"/>
          <a:headEnd/>
          <a:tailEnd type="none" w="med" len="med"/>
        </a:ln>
        <a:effectLst/>
      </xdr:spPr>
    </xdr:pic>
    <xdr:clientData/>
  </xdr:twoCellAnchor>
  <xdr:twoCellAnchor>
    <xdr:from>
      <xdr:col>0</xdr:col>
      <xdr:colOff>276225</xdr:colOff>
      <xdr:row>14</xdr:row>
      <xdr:rowOff>180975</xdr:rowOff>
    </xdr:from>
    <xdr:to>
      <xdr:col>2</xdr:col>
      <xdr:colOff>35433</xdr:colOff>
      <xdr:row>17</xdr:row>
      <xdr:rowOff>94107</xdr:rowOff>
    </xdr:to>
    <xdr:sp macro="" textlink="">
      <xdr:nvSpPr>
        <xdr:cNvPr id="4" name="Right Arrow 3"/>
        <xdr:cNvSpPr/>
      </xdr:nvSpPr>
      <xdr:spPr>
        <a:xfrm>
          <a:off x="276225" y="2905125"/>
          <a:ext cx="978408" cy="48463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0</xdr:col>
      <xdr:colOff>276225</xdr:colOff>
      <xdr:row>21</xdr:row>
      <xdr:rowOff>85725</xdr:rowOff>
    </xdr:from>
    <xdr:to>
      <xdr:col>2</xdr:col>
      <xdr:colOff>35433</xdr:colOff>
      <xdr:row>23</xdr:row>
      <xdr:rowOff>189357</xdr:rowOff>
    </xdr:to>
    <xdr:sp macro="" textlink="">
      <xdr:nvSpPr>
        <xdr:cNvPr id="5" name="Right Arrow 4"/>
        <xdr:cNvSpPr/>
      </xdr:nvSpPr>
      <xdr:spPr>
        <a:xfrm>
          <a:off x="276225" y="4143375"/>
          <a:ext cx="978408" cy="48463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0</xdr:col>
      <xdr:colOff>228600</xdr:colOff>
      <xdr:row>27</xdr:row>
      <xdr:rowOff>142875</xdr:rowOff>
    </xdr:from>
    <xdr:to>
      <xdr:col>1</xdr:col>
      <xdr:colOff>597408</xdr:colOff>
      <xdr:row>30</xdr:row>
      <xdr:rowOff>56007</xdr:rowOff>
    </xdr:to>
    <xdr:sp macro="" textlink="">
      <xdr:nvSpPr>
        <xdr:cNvPr id="6" name="Right Arrow 5"/>
        <xdr:cNvSpPr/>
      </xdr:nvSpPr>
      <xdr:spPr>
        <a:xfrm>
          <a:off x="228600" y="5343525"/>
          <a:ext cx="978408" cy="48463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0</xdr:col>
      <xdr:colOff>209550</xdr:colOff>
      <xdr:row>33</xdr:row>
      <xdr:rowOff>57150</xdr:rowOff>
    </xdr:from>
    <xdr:to>
      <xdr:col>1</xdr:col>
      <xdr:colOff>578358</xdr:colOff>
      <xdr:row>35</xdr:row>
      <xdr:rowOff>160782</xdr:rowOff>
    </xdr:to>
    <xdr:sp macro="" textlink="">
      <xdr:nvSpPr>
        <xdr:cNvPr id="7" name="Right Arrow 6"/>
        <xdr:cNvSpPr/>
      </xdr:nvSpPr>
      <xdr:spPr>
        <a:xfrm>
          <a:off x="209550" y="6400800"/>
          <a:ext cx="978408" cy="48463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17.xml><?xml version="1.0" encoding="utf-8"?>
<xdr:wsDr xmlns:xdr="http://schemas.openxmlformats.org/drawingml/2006/spreadsheetDrawing" xmlns:a="http://schemas.openxmlformats.org/drawingml/2006/main">
  <xdr:oneCellAnchor>
    <xdr:from>
      <xdr:col>0</xdr:col>
      <xdr:colOff>57150</xdr:colOff>
      <xdr:row>5</xdr:row>
      <xdr:rowOff>9525</xdr:rowOff>
    </xdr:from>
    <xdr:ext cx="7448550" cy="3676650"/>
    <xdr:sp macro="" textlink="">
      <xdr:nvSpPr>
        <xdr:cNvPr id="2" name="TextBox 1"/>
        <xdr:cNvSpPr txBox="1"/>
      </xdr:nvSpPr>
      <xdr:spPr>
        <a:xfrm>
          <a:off x="57150" y="962025"/>
          <a:ext cx="7448550" cy="3676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n-US" sz="1800" b="1"/>
            <a:t>SUMMARY-CAPITALIZATION</a:t>
          </a:r>
          <a:r>
            <a:rPr lang="en-US" sz="1800" b="1" baseline="0"/>
            <a:t> RATES</a:t>
          </a:r>
        </a:p>
        <a:p>
          <a:pPr algn="ctr"/>
          <a:endParaRPr lang="en-US" sz="1800" b="1" baseline="0"/>
        </a:p>
        <a:p>
          <a:pPr algn="ctr"/>
          <a:r>
            <a:rPr lang="en-US" sz="1800" b="1" baseline="0"/>
            <a:t>1.  Dervied from Market Sales-Best Approach, Most Difficult</a:t>
          </a:r>
        </a:p>
        <a:p>
          <a:pPr algn="ctr"/>
          <a:endParaRPr lang="en-US" sz="1800" b="1" baseline="0"/>
        </a:p>
        <a:p>
          <a:pPr algn="ctr"/>
          <a:r>
            <a:rPr lang="en-US" sz="1800" b="1" baseline="0"/>
            <a:t>2.  Band of Investment-Next Best, Used Often</a:t>
          </a:r>
        </a:p>
        <a:p>
          <a:pPr algn="ctr"/>
          <a:endParaRPr lang="en-US" sz="1800" b="1" baseline="0"/>
        </a:p>
        <a:p>
          <a:pPr algn="ctr"/>
          <a:r>
            <a:rPr lang="en-US" sz="1800" b="1" baseline="0"/>
            <a:t>3.  Band of Investment-Land &amp; Building-Least Used</a:t>
          </a:r>
        </a:p>
        <a:p>
          <a:pPr algn="ctr"/>
          <a:endParaRPr lang="en-US" sz="1800" b="1" baseline="0"/>
        </a:p>
        <a:p>
          <a:pPr algn="ctr"/>
          <a:r>
            <a:rPr lang="en-US" sz="1800" b="1" baseline="0"/>
            <a:t>4.  Debt Coverage Ratio-Good Support Method</a:t>
          </a:r>
        </a:p>
        <a:p>
          <a:pPr algn="ctr"/>
          <a:endParaRPr lang="en-US" sz="1800" b="1" baseline="0"/>
        </a:p>
        <a:p>
          <a:pPr algn="ctr"/>
          <a:r>
            <a:rPr lang="en-US" sz="1800" b="1" baseline="0"/>
            <a:t>5.  Surveys-Good Source, Used Often</a:t>
          </a:r>
          <a:endParaRPr lang="en-US" sz="1800" b="1"/>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104775</xdr:colOff>
      <xdr:row>0</xdr:row>
      <xdr:rowOff>114300</xdr:rowOff>
    </xdr:from>
    <xdr:to>
      <xdr:col>11</xdr:col>
      <xdr:colOff>295275</xdr:colOff>
      <xdr:row>20</xdr:row>
      <xdr:rowOff>28575</xdr:rowOff>
    </xdr:to>
    <xdr:sp macro="" textlink="">
      <xdr:nvSpPr>
        <xdr:cNvPr id="2" name="TextBox 1"/>
        <xdr:cNvSpPr txBox="1"/>
      </xdr:nvSpPr>
      <xdr:spPr>
        <a:xfrm>
          <a:off x="104775" y="114300"/>
          <a:ext cx="6896100" cy="3724275"/>
        </a:xfrm>
        <a:prstGeom prst="rect">
          <a:avLst/>
        </a:prstGeom>
        <a:solidFill>
          <a:schemeClr val="tx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2800" b="1">
              <a:latin typeface="Cambria" pitchFamily="18" charset="0"/>
            </a:rPr>
            <a:t>Assemble Data</a:t>
          </a:r>
          <a:endParaRPr lang="en-US" sz="2800" b="1" baseline="0">
            <a:latin typeface="Cambria" pitchFamily="18" charset="0"/>
          </a:endParaRPr>
        </a:p>
        <a:p>
          <a:pPr algn="ctr"/>
          <a:r>
            <a:rPr lang="en-US" sz="2800" b="1" baseline="0">
              <a:latin typeface="Cambria" pitchFamily="18" charset="0"/>
            </a:rPr>
            <a:t>to</a:t>
          </a:r>
        </a:p>
        <a:p>
          <a:pPr algn="ctr"/>
          <a:r>
            <a:rPr lang="en-US" sz="2800" b="1" baseline="0">
              <a:latin typeface="Cambria" pitchFamily="18" charset="0"/>
            </a:rPr>
            <a:t>Prepare a</a:t>
          </a:r>
        </a:p>
        <a:p>
          <a:pPr algn="ctr"/>
          <a:r>
            <a:rPr lang="en-US" sz="2800" b="1" baseline="0">
              <a:latin typeface="Cambria" pitchFamily="18" charset="0"/>
            </a:rPr>
            <a:t>Pro-Forma</a:t>
          </a:r>
        </a:p>
        <a:p>
          <a:pPr algn="ctr"/>
          <a:r>
            <a:rPr lang="en-US" sz="2800" b="1" baseline="0">
              <a:latin typeface="Cambria" pitchFamily="18" charset="0"/>
            </a:rPr>
            <a:t>Income &amp; Expense</a:t>
          </a:r>
        </a:p>
        <a:p>
          <a:pPr algn="ctr"/>
          <a:r>
            <a:rPr lang="en-US" sz="2800" b="1" baseline="0">
              <a:latin typeface="Cambria" pitchFamily="18" charset="0"/>
            </a:rPr>
            <a:t>for each</a:t>
          </a:r>
        </a:p>
        <a:p>
          <a:pPr algn="ctr"/>
          <a:r>
            <a:rPr lang="en-US" sz="2800" b="1" baseline="0">
              <a:latin typeface="Cambria" pitchFamily="18" charset="0"/>
            </a:rPr>
            <a:t>Property Type</a:t>
          </a:r>
        </a:p>
        <a:p>
          <a:pPr algn="ctr"/>
          <a:r>
            <a:rPr lang="en-US" sz="2800" b="1" baseline="0">
              <a:latin typeface="Cambria" pitchFamily="18" charset="0"/>
            </a:rPr>
            <a:t>(retail, office, apartment, etc</a:t>
          </a:r>
          <a:r>
            <a:rPr lang="en-US" sz="1800" baseline="0"/>
            <a: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1</xdr:row>
      <xdr:rowOff>19050</xdr:rowOff>
    </xdr:from>
    <xdr:to>
      <xdr:col>9</xdr:col>
      <xdr:colOff>533400</xdr:colOff>
      <xdr:row>15</xdr:row>
      <xdr:rowOff>71834</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85725" y="361950"/>
          <a:ext cx="5934075" cy="2719784"/>
        </a:xfrm>
        <a:prstGeom prst="rect">
          <a:avLst/>
        </a:prstGeom>
        <a:noFill/>
        <a:ln w="1">
          <a:noFill/>
          <a:miter lim="800000"/>
          <a:headEnd/>
          <a:tailEnd type="none" w="med" len="med"/>
        </a:ln>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47625</xdr:rowOff>
    </xdr:from>
    <xdr:to>
      <xdr:col>11</xdr:col>
      <xdr:colOff>333375</xdr:colOff>
      <xdr:row>33</xdr:row>
      <xdr:rowOff>85725</xdr:rowOff>
    </xdr:to>
    <xdr:sp macro="" textlink="">
      <xdr:nvSpPr>
        <xdr:cNvPr id="2" name="TextBox 1"/>
        <xdr:cNvSpPr txBox="1"/>
      </xdr:nvSpPr>
      <xdr:spPr>
        <a:xfrm>
          <a:off x="0" y="47625"/>
          <a:ext cx="7038975" cy="6324600"/>
        </a:xfrm>
        <a:prstGeom prst="rect">
          <a:avLst/>
        </a:prstGeom>
        <a:solidFill>
          <a:schemeClr val="tx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n-US" sz="1800" b="1">
            <a:latin typeface="Microsoft JhengHei UI" pitchFamily="34" charset="-120"/>
            <a:ea typeface="Microsoft JhengHei UI" pitchFamily="34" charset="-120"/>
            <a:cs typeface="Arial Unicode MS" pitchFamily="34" charset="-128"/>
          </a:endParaRPr>
        </a:p>
        <a:p>
          <a:pPr algn="ctr"/>
          <a:endParaRPr lang="en-US" sz="2400" b="1">
            <a:latin typeface="Microsoft JhengHei UI" pitchFamily="34" charset="-120"/>
            <a:ea typeface="Microsoft JhengHei UI" pitchFamily="34" charset="-120"/>
            <a:cs typeface="Arial Unicode MS" pitchFamily="34" charset="-128"/>
          </a:endParaRPr>
        </a:p>
        <a:p>
          <a:pPr algn="ctr"/>
          <a:r>
            <a:rPr lang="en-US" sz="2400" b="1">
              <a:latin typeface="Microsoft JhengHei UI" pitchFamily="34" charset="-120"/>
              <a:ea typeface="Microsoft JhengHei UI" pitchFamily="34" charset="-120"/>
              <a:cs typeface="Arial Unicode MS" pitchFamily="34" charset="-128"/>
            </a:rPr>
            <a:t>Overall</a:t>
          </a:r>
          <a:r>
            <a:rPr lang="en-US" sz="2400" b="1" baseline="0">
              <a:latin typeface="Microsoft JhengHei UI" pitchFamily="34" charset="-120"/>
              <a:ea typeface="Microsoft JhengHei UI" pitchFamily="34" charset="-120"/>
              <a:cs typeface="Arial Unicode MS" pitchFamily="34" charset="-128"/>
            </a:rPr>
            <a:t> Capitalization Rate</a:t>
          </a:r>
        </a:p>
        <a:p>
          <a:pPr algn="ctr"/>
          <a:endParaRPr lang="en-US" sz="2400" b="1" baseline="0">
            <a:latin typeface="Microsoft JhengHei UI" pitchFamily="34" charset="-120"/>
            <a:ea typeface="Microsoft JhengHei UI" pitchFamily="34" charset="-120"/>
            <a:cs typeface="Arial Unicode MS" pitchFamily="34" charset="-128"/>
          </a:endParaRPr>
        </a:p>
        <a:p>
          <a:pPr algn="ctr"/>
          <a:r>
            <a:rPr lang="en-US" sz="2400" b="1" baseline="0">
              <a:latin typeface="Microsoft JhengHei UI" pitchFamily="34" charset="-120"/>
              <a:ea typeface="Microsoft JhengHei UI" pitchFamily="34" charset="-120"/>
              <a:cs typeface="Arial Unicode MS" pitchFamily="34" charset="-128"/>
            </a:rPr>
            <a:t>1. Derivation from Comparable</a:t>
          </a:r>
        </a:p>
        <a:p>
          <a:pPr algn="ctr"/>
          <a:r>
            <a:rPr lang="en-US" sz="2400" b="1" baseline="0">
              <a:latin typeface="Microsoft JhengHei UI" pitchFamily="34" charset="-120"/>
              <a:ea typeface="Microsoft JhengHei UI" pitchFamily="34" charset="-120"/>
              <a:cs typeface="Arial Unicode MS" pitchFamily="34" charset="-128"/>
            </a:rPr>
            <a:t>Sales</a:t>
          </a:r>
        </a:p>
        <a:p>
          <a:pPr algn="ctr"/>
          <a:endParaRPr lang="en-US" sz="2400" b="1" baseline="0">
            <a:latin typeface="Microsoft JhengHei UI" pitchFamily="34" charset="-120"/>
            <a:ea typeface="Microsoft JhengHei UI" pitchFamily="34" charset="-120"/>
            <a:cs typeface="Arial Unicode MS" pitchFamily="34"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47625</xdr:colOff>
      <xdr:row>0</xdr:row>
      <xdr:rowOff>57150</xdr:rowOff>
    </xdr:from>
    <xdr:to>
      <xdr:col>11</xdr:col>
      <xdr:colOff>400050</xdr:colOff>
      <xdr:row>28</xdr:row>
      <xdr:rowOff>28575</xdr:rowOff>
    </xdr:to>
    <xdr:sp macro="" textlink="">
      <xdr:nvSpPr>
        <xdr:cNvPr id="2" name="TextBox 1"/>
        <xdr:cNvSpPr txBox="1"/>
      </xdr:nvSpPr>
      <xdr:spPr>
        <a:xfrm>
          <a:off x="47625" y="57150"/>
          <a:ext cx="7058025" cy="5305425"/>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n-US" sz="1800">
            <a:solidFill>
              <a:srgbClr val="0070C0"/>
            </a:solidFill>
            <a:latin typeface="AR JULIAN" pitchFamily="2" charset="0"/>
          </a:endParaRPr>
        </a:p>
        <a:p>
          <a:pPr algn="ctr"/>
          <a:r>
            <a:rPr lang="en-US" sz="1800">
              <a:solidFill>
                <a:sysClr val="windowText" lastClr="000000"/>
              </a:solidFill>
              <a:latin typeface="AR JULIAN" pitchFamily="2" charset="0"/>
            </a:rPr>
            <a:t>Deriving</a:t>
          </a:r>
          <a:r>
            <a:rPr lang="en-US" sz="1800" baseline="0">
              <a:solidFill>
                <a:sysClr val="windowText" lastClr="000000"/>
              </a:solidFill>
              <a:latin typeface="AR JULIAN" pitchFamily="2" charset="0"/>
            </a:rPr>
            <a:t> a Capitalization Rate</a:t>
          </a:r>
        </a:p>
        <a:p>
          <a:pPr algn="ctr"/>
          <a:r>
            <a:rPr lang="en-US" sz="1800" baseline="0">
              <a:solidFill>
                <a:sysClr val="windowText" lastClr="000000"/>
              </a:solidFill>
              <a:latin typeface="AR JULIAN" pitchFamily="2" charset="0"/>
            </a:rPr>
            <a:t>From the Sale</a:t>
          </a:r>
        </a:p>
        <a:p>
          <a:pPr algn="ctr"/>
          <a:r>
            <a:rPr lang="en-US" sz="1800" baseline="0">
              <a:solidFill>
                <a:sysClr val="windowText" lastClr="000000"/>
              </a:solidFill>
              <a:latin typeface="AR JULIAN" pitchFamily="2" charset="0"/>
            </a:rPr>
            <a:t>of a</a:t>
          </a:r>
        </a:p>
        <a:p>
          <a:pPr algn="ctr"/>
          <a:r>
            <a:rPr lang="en-US" sz="1800" baseline="0">
              <a:solidFill>
                <a:sysClr val="windowText" lastClr="000000"/>
              </a:solidFill>
              <a:latin typeface="AR JULIAN" pitchFamily="2" charset="0"/>
            </a:rPr>
            <a:t>Property in Town</a:t>
          </a:r>
        </a:p>
        <a:p>
          <a:pPr algn="ctr"/>
          <a:endParaRPr lang="en-US" sz="1800" baseline="0">
            <a:solidFill>
              <a:sysClr val="windowText" lastClr="000000"/>
            </a:solidFill>
            <a:latin typeface="AR JULIAN" pitchFamily="2" charset="0"/>
          </a:endParaRPr>
        </a:p>
        <a:p>
          <a:pPr algn="ctr"/>
          <a:endParaRPr lang="en-US" sz="1800" baseline="0">
            <a:solidFill>
              <a:sysClr val="windowText" lastClr="000000"/>
            </a:solidFill>
            <a:latin typeface="AR JULIAN" pitchFamily="2" charset="0"/>
          </a:endParaRPr>
        </a:p>
        <a:p>
          <a:pPr algn="ctr"/>
          <a:r>
            <a:rPr lang="en-US" sz="1800" baseline="0">
              <a:solidFill>
                <a:sysClr val="windowText" lastClr="000000"/>
              </a:solidFill>
              <a:latin typeface="AR JULIAN" pitchFamily="2" charset="0"/>
            </a:rPr>
            <a:t>Using </a:t>
          </a:r>
        </a:p>
        <a:p>
          <a:pPr algn="ctr"/>
          <a:endParaRPr lang="en-US" sz="1800" baseline="0">
            <a:solidFill>
              <a:sysClr val="windowText" lastClr="000000"/>
            </a:solidFill>
            <a:latin typeface="AR JULIAN" pitchFamily="2" charset="0"/>
          </a:endParaRPr>
        </a:p>
        <a:p>
          <a:pPr algn="ctr"/>
          <a:r>
            <a:rPr lang="en-US" sz="1800" baseline="0">
              <a:solidFill>
                <a:sysClr val="windowText" lastClr="000000"/>
              </a:solidFill>
              <a:latin typeface="AR JULIAN" pitchFamily="2" charset="0"/>
            </a:rPr>
            <a:t>IRV</a:t>
          </a:r>
        </a:p>
        <a:p>
          <a:pPr algn="ctr"/>
          <a:endParaRPr lang="en-US" sz="1800" baseline="0">
            <a:solidFill>
              <a:sysClr val="windowText" lastClr="000000"/>
            </a:solidFill>
            <a:latin typeface="AR JULIAN" pitchFamily="2" charset="0"/>
          </a:endParaRPr>
        </a:p>
        <a:p>
          <a:pPr algn="ctr"/>
          <a:r>
            <a:rPr lang="en-US" sz="1800" baseline="0">
              <a:solidFill>
                <a:sysClr val="windowText" lastClr="000000"/>
              </a:solidFill>
              <a:latin typeface="AR JULIAN" pitchFamily="2" charset="0"/>
            </a:rPr>
            <a:t>I = Income (net operating income)</a:t>
          </a:r>
        </a:p>
        <a:p>
          <a:pPr algn="ctr"/>
          <a:r>
            <a:rPr lang="en-US" sz="1800" baseline="0">
              <a:solidFill>
                <a:sysClr val="windowText" lastClr="000000"/>
              </a:solidFill>
              <a:latin typeface="AR JULIAN" pitchFamily="2" charset="0"/>
            </a:rPr>
            <a:t>R = Capitalization Rate</a:t>
          </a:r>
        </a:p>
        <a:p>
          <a:pPr algn="ctr"/>
          <a:r>
            <a:rPr lang="en-US" sz="1800" baseline="0">
              <a:solidFill>
                <a:sysClr val="windowText" lastClr="000000"/>
              </a:solidFill>
              <a:latin typeface="AR JULIAN" pitchFamily="2" charset="0"/>
            </a:rPr>
            <a:t>V = Value</a:t>
          </a:r>
        </a:p>
        <a:p>
          <a:pPr algn="ctr"/>
          <a:endParaRPr lang="en-US" sz="1800" baseline="0">
            <a:solidFill>
              <a:sysClr val="windowText" lastClr="000000"/>
            </a:solidFill>
            <a:latin typeface="AR JULIAN" pitchFamily="2" charset="0"/>
          </a:endParaRPr>
        </a:p>
        <a:p>
          <a:pPr algn="ctr"/>
          <a:r>
            <a:rPr lang="en-US" sz="1800" baseline="0">
              <a:solidFill>
                <a:sysClr val="windowText" lastClr="000000"/>
              </a:solidFill>
              <a:latin typeface="AR JULIAN" pitchFamily="2" charset="0"/>
            </a:rPr>
            <a:t>I divided by V equals R</a:t>
          </a:r>
          <a:endParaRPr lang="en-US" sz="1800">
            <a:solidFill>
              <a:sysClr val="windowText" lastClr="000000"/>
            </a:solidFill>
            <a:latin typeface="AR JULIAN" pitchFamily="2"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9525</xdr:colOff>
      <xdr:row>1</xdr:row>
      <xdr:rowOff>142875</xdr:rowOff>
    </xdr:from>
    <xdr:to>
      <xdr:col>6</xdr:col>
      <xdr:colOff>533954</xdr:colOff>
      <xdr:row>28</xdr:row>
      <xdr:rowOff>38100</xdr:rowOff>
    </xdr:to>
    <xdr:pic>
      <xdr:nvPicPr>
        <xdr:cNvPr id="20481"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619125" y="333375"/>
          <a:ext cx="3572429" cy="5038725"/>
        </a:xfrm>
        <a:prstGeom prst="rect">
          <a:avLst/>
        </a:prstGeom>
        <a:noFill/>
        <a:ln w="1">
          <a:noFill/>
          <a:miter lim="800000"/>
          <a:headEnd/>
          <a:tailEnd type="none" w="med" len="med"/>
        </a:ln>
        <a:effectLst/>
      </xdr:spPr>
    </xdr:pic>
    <xdr:clientData/>
  </xdr:twoCellAnchor>
  <xdr:twoCellAnchor>
    <xdr:from>
      <xdr:col>6</xdr:col>
      <xdr:colOff>314325</xdr:colOff>
      <xdr:row>25</xdr:row>
      <xdr:rowOff>133350</xdr:rowOff>
    </xdr:from>
    <xdr:to>
      <xdr:col>8</xdr:col>
      <xdr:colOff>73533</xdr:colOff>
      <xdr:row>28</xdr:row>
      <xdr:rowOff>46482</xdr:rowOff>
    </xdr:to>
    <xdr:sp macro="" textlink="">
      <xdr:nvSpPr>
        <xdr:cNvPr id="3" name="Left Arrow 2"/>
        <xdr:cNvSpPr/>
      </xdr:nvSpPr>
      <xdr:spPr>
        <a:xfrm>
          <a:off x="3971925" y="4905375"/>
          <a:ext cx="978408" cy="48463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342900</xdr:colOff>
      <xdr:row>1</xdr:row>
      <xdr:rowOff>95250</xdr:rowOff>
    </xdr:from>
    <xdr:to>
      <xdr:col>9</xdr:col>
      <xdr:colOff>581025</xdr:colOff>
      <xdr:row>26</xdr:row>
      <xdr:rowOff>38100</xdr:rowOff>
    </xdr:to>
    <xdr:pic>
      <xdr:nvPicPr>
        <xdr:cNvPr id="204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42900" y="304800"/>
          <a:ext cx="5724525" cy="4705350"/>
        </a:xfrm>
        <a:prstGeom prst="rect">
          <a:avLst/>
        </a:prstGeom>
        <a:noFill/>
        <a:ln w="1">
          <a:noFill/>
          <a:miter lim="800000"/>
          <a:headEnd/>
          <a:tailEnd type="none" w="med" len="med"/>
        </a:ln>
        <a:effec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76200</xdr:colOff>
      <xdr:row>0</xdr:row>
      <xdr:rowOff>28575</xdr:rowOff>
    </xdr:from>
    <xdr:to>
      <xdr:col>13</xdr:col>
      <xdr:colOff>47625</xdr:colOff>
      <xdr:row>25</xdr:row>
      <xdr:rowOff>133350</xdr:rowOff>
    </xdr:to>
    <xdr:sp macro="" textlink="">
      <xdr:nvSpPr>
        <xdr:cNvPr id="2" name="TextBox 1"/>
        <xdr:cNvSpPr txBox="1"/>
      </xdr:nvSpPr>
      <xdr:spPr>
        <a:xfrm>
          <a:off x="76200" y="28575"/>
          <a:ext cx="7896225" cy="4867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600">
              <a:latin typeface="Arial Unicode MS" pitchFamily="34" charset="-128"/>
              <a:ea typeface="Arial Unicode MS" pitchFamily="34" charset="-128"/>
              <a:cs typeface="Arial Unicode MS" pitchFamily="34" charset="-128"/>
            </a:rPr>
            <a:t>The Appraisal of Real Estate,</a:t>
          </a:r>
          <a:r>
            <a:rPr lang="en-US" sz="1600" baseline="0">
              <a:latin typeface="Arial Unicode MS" pitchFamily="34" charset="-128"/>
              <a:ea typeface="Arial Unicode MS" pitchFamily="34" charset="-128"/>
              <a:cs typeface="Arial Unicode MS" pitchFamily="34" charset="-128"/>
            </a:rPr>
            <a:t> 14th Edition Cautions Appraisers when Deriving a Captialization Rate from a Comparable Sale:</a:t>
          </a:r>
        </a:p>
        <a:p>
          <a:pPr algn="ctr"/>
          <a:endParaRPr lang="en-US" sz="1600" baseline="0">
            <a:latin typeface="Arial Unicode MS" pitchFamily="34" charset="-128"/>
            <a:ea typeface="Arial Unicode MS" pitchFamily="34" charset="-128"/>
            <a:cs typeface="Arial Unicode MS" pitchFamily="34" charset="-128"/>
          </a:endParaRPr>
        </a:p>
        <a:p>
          <a:pPr algn="ctr"/>
          <a:endParaRPr lang="en-US" sz="1600" baseline="0">
            <a:latin typeface="Arial Unicode MS" pitchFamily="34" charset="-128"/>
            <a:ea typeface="Arial Unicode MS" pitchFamily="34" charset="-128"/>
            <a:cs typeface="Arial Unicode MS" pitchFamily="34" charset="-128"/>
          </a:endParaRPr>
        </a:p>
        <a:p>
          <a:pPr algn="ctr"/>
          <a:r>
            <a:rPr lang="en-US" sz="1600" baseline="0">
              <a:latin typeface="Arial Unicode MS" pitchFamily="34" charset="-128"/>
              <a:ea typeface="Arial Unicode MS" pitchFamily="34" charset="-128"/>
              <a:cs typeface="Arial Unicode MS" pitchFamily="34" charset="-128"/>
            </a:rPr>
            <a:t>"The appraiser must make certain that the net operating income of each comparable property is calculated and estimated in the same way that the net operating income of the subject proeprty is estimated."</a:t>
          </a:r>
        </a:p>
        <a:p>
          <a:pPr algn="ctr"/>
          <a:endParaRPr lang="en-US" sz="1600" baseline="0">
            <a:latin typeface="Arial Unicode MS" pitchFamily="34" charset="-128"/>
            <a:ea typeface="Arial Unicode MS" pitchFamily="34" charset="-128"/>
            <a:cs typeface="Arial Unicode MS" pitchFamily="34" charset="-128"/>
          </a:endParaRPr>
        </a:p>
        <a:p>
          <a:pPr algn="ctr"/>
          <a:endParaRPr lang="en-US" sz="1600" baseline="0">
            <a:latin typeface="Arial Unicode MS" pitchFamily="34" charset="-128"/>
            <a:ea typeface="Arial Unicode MS" pitchFamily="34" charset="-128"/>
            <a:cs typeface="Arial Unicode MS" pitchFamily="34" charset="-128"/>
          </a:endParaRPr>
        </a:p>
        <a:p>
          <a:pPr algn="ctr"/>
          <a:r>
            <a:rPr lang="en-US" sz="1600" baseline="0">
              <a:latin typeface="Arial Unicode MS" pitchFamily="34" charset="-128"/>
              <a:ea typeface="Arial Unicode MS" pitchFamily="34" charset="-128"/>
              <a:cs typeface="Arial Unicode MS" pitchFamily="34" charset="-128"/>
            </a:rPr>
            <a:t>What Does That Mean???</a:t>
          </a:r>
        </a:p>
        <a:p>
          <a:pPr algn="ctr"/>
          <a:endParaRPr lang="en-US" sz="1600" baseline="0">
            <a:latin typeface="Arial Unicode MS" pitchFamily="34" charset="-128"/>
            <a:ea typeface="Arial Unicode MS" pitchFamily="34" charset="-128"/>
            <a:cs typeface="Arial Unicode MS" pitchFamily="34" charset="-128"/>
          </a:endParaRPr>
        </a:p>
        <a:p>
          <a:pPr algn="ctr"/>
          <a:r>
            <a:rPr lang="en-US" sz="1600" baseline="0">
              <a:latin typeface="Arial Unicode MS" pitchFamily="34" charset="-128"/>
              <a:ea typeface="Arial Unicode MS" pitchFamily="34" charset="-128"/>
              <a:cs typeface="Arial Unicode MS" pitchFamily="34" charset="-128"/>
            </a:rPr>
            <a:t>What  Is The Effect??</a:t>
          </a:r>
          <a:endParaRPr lang="en-US" sz="1600">
            <a:latin typeface="Arial Unicode MS" pitchFamily="34" charset="-128"/>
            <a:ea typeface="Arial Unicode MS" pitchFamily="34" charset="-128"/>
            <a:cs typeface="Arial Unicode MS" pitchFamily="34"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133349</xdr:colOff>
      <xdr:row>1</xdr:row>
      <xdr:rowOff>161924</xdr:rowOff>
    </xdr:from>
    <xdr:to>
      <xdr:col>11</xdr:col>
      <xdr:colOff>600074</xdr:colOff>
      <xdr:row>14</xdr:row>
      <xdr:rowOff>95249</xdr:rowOff>
    </xdr:to>
    <xdr:sp macro="" textlink="">
      <xdr:nvSpPr>
        <xdr:cNvPr id="3" name="TextBox 2"/>
        <xdr:cNvSpPr txBox="1"/>
      </xdr:nvSpPr>
      <xdr:spPr>
        <a:xfrm>
          <a:off x="742949" y="352424"/>
          <a:ext cx="6562725" cy="2409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800" b="1"/>
            <a:t>THE CAPITALIZATION</a:t>
          </a:r>
          <a:r>
            <a:rPr lang="en-US" sz="1800" b="1" baseline="0"/>
            <a:t> RATE CAN BE OVER OR UNDERSTATED</a:t>
          </a:r>
          <a:endParaRPr lang="en-US" sz="1800" b="1"/>
        </a:p>
        <a:p>
          <a:pPr algn="ctr"/>
          <a:endParaRPr lang="en-US" sz="1800"/>
        </a:p>
        <a:p>
          <a:pPr algn="ctr"/>
          <a:r>
            <a:rPr lang="en-US" sz="1400"/>
            <a:t>The following examples illustrate the importance of deriving and applying</a:t>
          </a:r>
          <a:r>
            <a:rPr lang="en-US" sz="1400" baseline="0"/>
            <a:t> rates consistently.  In the first example below, the replacement allowance for the subject property is estimated to be $2,500.  The overall rate indicated by the comparable sale, in which a replacement allowance is not deducted as an operating expense, was 8.5%.  In the second example, the replacement allowance is deducated as an operating expense, and the indicated overall rate becomes 8.25%.</a:t>
          </a:r>
        </a:p>
        <a:p>
          <a:endParaRPr lang="en-US" sz="1400"/>
        </a:p>
      </xdr:txBody>
    </xdr:sp>
    <xdr:clientData/>
  </xdr:twoCellAnchor>
  <xdr:twoCellAnchor>
    <xdr:from>
      <xdr:col>1</xdr:col>
      <xdr:colOff>47625</xdr:colOff>
      <xdr:row>14</xdr:row>
      <xdr:rowOff>133351</xdr:rowOff>
    </xdr:from>
    <xdr:to>
      <xdr:col>12</xdr:col>
      <xdr:colOff>0</xdr:colOff>
      <xdr:row>26</xdr:row>
      <xdr:rowOff>76201</xdr:rowOff>
    </xdr:to>
    <xdr:sp macro="" textlink="">
      <xdr:nvSpPr>
        <xdr:cNvPr id="5" name="TextBox 4"/>
        <xdr:cNvSpPr txBox="1"/>
      </xdr:nvSpPr>
      <xdr:spPr>
        <a:xfrm>
          <a:off x="657225" y="2800351"/>
          <a:ext cx="6657975"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600" b="1"/>
            <a:t>Allowance for Replacements Not Included in Operating</a:t>
          </a:r>
          <a:r>
            <a:rPr lang="en-US" sz="1600" b="1" baseline="0"/>
            <a:t> Expenses</a:t>
          </a:r>
        </a:p>
        <a:p>
          <a:pPr algn="l"/>
          <a:r>
            <a:rPr lang="en-US" sz="1600" b="0" baseline="0"/>
            <a:t>Net Operating Income:				$85,000</a:t>
          </a:r>
        </a:p>
        <a:p>
          <a:pPr algn="l"/>
          <a:r>
            <a:rPr lang="en-US" sz="1600" b="0" baseline="0"/>
            <a:t>Overall Rate:					 0.0850</a:t>
          </a:r>
        </a:p>
        <a:p>
          <a:pPr algn="l"/>
          <a:r>
            <a:rPr lang="en-US" sz="1600" b="0" baseline="0"/>
            <a:t>Capitalization: $85,000/0.0850				$1,000,000</a:t>
          </a:r>
        </a:p>
        <a:p>
          <a:pPr algn="ctr"/>
          <a:r>
            <a:rPr lang="en-US" sz="1600" b="1" baseline="0"/>
            <a:t>Allowance for Replacements Included in Operating Expenses</a:t>
          </a:r>
        </a:p>
        <a:p>
          <a:pPr algn="l"/>
          <a:r>
            <a:rPr lang="en-US" sz="1600" b="0" baseline="0"/>
            <a:t>Net Operating Income:				$82,500</a:t>
          </a:r>
        </a:p>
        <a:p>
          <a:pPr algn="l"/>
          <a:r>
            <a:rPr lang="en-US" sz="1600" b="0" baseline="0"/>
            <a:t>Overall Rate:					 0.0825</a:t>
          </a:r>
        </a:p>
        <a:p>
          <a:pPr algn="l"/>
          <a:r>
            <a:rPr lang="en-US" sz="1600" b="0" baseline="0"/>
            <a:t>Capitalization: $82,500/0.0825				$1,000,000</a:t>
          </a:r>
          <a:endParaRPr lang="en-US" sz="16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
  <sheetViews>
    <sheetView tabSelected="1" workbookViewId="0">
      <selection activeCell="Q8" sqref="Q8"/>
    </sheetView>
  </sheetViews>
  <sheetFormatPr defaultRowHeight="1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dimension ref="A1:C70"/>
  <sheetViews>
    <sheetView workbookViewId="0">
      <selection activeCell="F1" sqref="F1"/>
    </sheetView>
  </sheetViews>
  <sheetFormatPr defaultRowHeight="15"/>
  <cols>
    <col min="1" max="1" width="51.7109375" customWidth="1"/>
    <col min="2" max="2" width="16.7109375" customWidth="1"/>
    <col min="3" max="3" width="17.7109375" customWidth="1"/>
  </cols>
  <sheetData>
    <row r="1" spans="1:3" ht="17.25" thickBot="1">
      <c r="A1" s="1" t="s">
        <v>6</v>
      </c>
      <c r="B1" s="21" t="s">
        <v>44</v>
      </c>
      <c r="C1" s="266" t="s">
        <v>41</v>
      </c>
    </row>
    <row r="2" spans="1:3" ht="17.25" thickBot="1">
      <c r="A2" s="4" t="s">
        <v>7</v>
      </c>
      <c r="B2" s="22">
        <v>41913</v>
      </c>
      <c r="C2" s="2"/>
    </row>
    <row r="3" spans="1:3" ht="17.25" thickBot="1">
      <c r="A3" s="4" t="s">
        <v>8</v>
      </c>
      <c r="B3" s="23">
        <v>300</v>
      </c>
      <c r="C3" s="2"/>
    </row>
    <row r="4" spans="1:3" ht="17.25" thickBot="1">
      <c r="A4" s="4" t="s">
        <v>9</v>
      </c>
      <c r="B4" s="23">
        <v>3</v>
      </c>
      <c r="C4" s="2"/>
    </row>
    <row r="5" spans="1:3" ht="17.25" thickBot="1">
      <c r="A5" s="4" t="s">
        <v>48</v>
      </c>
      <c r="B5" s="20">
        <v>200</v>
      </c>
      <c r="C5" s="2"/>
    </row>
    <row r="6" spans="1:3" ht="17.25" thickBot="1">
      <c r="A6" s="4" t="s">
        <v>45</v>
      </c>
      <c r="B6" s="34">
        <v>25</v>
      </c>
      <c r="C6" s="2"/>
    </row>
    <row r="7" spans="1:3" ht="17.25" thickBot="1">
      <c r="A7" s="4" t="s">
        <v>46</v>
      </c>
      <c r="B7" s="34">
        <v>100</v>
      </c>
      <c r="C7" s="2"/>
    </row>
    <row r="8" spans="1:3" ht="17.25" thickBot="1">
      <c r="A8" s="4" t="s">
        <v>47</v>
      </c>
      <c r="B8" s="34">
        <v>75</v>
      </c>
      <c r="C8" s="2"/>
    </row>
    <row r="9" spans="1:3" ht="17.25" thickBot="1">
      <c r="A9" s="4" t="s">
        <v>53</v>
      </c>
      <c r="B9" s="35">
        <v>10</v>
      </c>
      <c r="C9" s="2"/>
    </row>
    <row r="10" spans="1:3" ht="17.25" thickBot="1">
      <c r="A10" s="4" t="s">
        <v>54</v>
      </c>
      <c r="B10" s="54">
        <v>0.05</v>
      </c>
      <c r="C10" s="2"/>
    </row>
    <row r="11" spans="1:3" ht="17.25" thickBot="1">
      <c r="A11" s="5" t="s">
        <v>18</v>
      </c>
      <c r="B11" s="53" t="s">
        <v>91</v>
      </c>
      <c r="C11" s="55"/>
    </row>
    <row r="12" spans="1:3" ht="16.5">
      <c r="A12" s="3"/>
      <c r="B12" s="6"/>
      <c r="C12" s="3"/>
    </row>
    <row r="13" spans="1:3" ht="16.5">
      <c r="A13" s="7" t="s">
        <v>0</v>
      </c>
      <c r="B13" s="3"/>
      <c r="C13" s="3" t="s">
        <v>1</v>
      </c>
    </row>
    <row r="14" spans="1:3" ht="17.25" thickBot="1">
      <c r="A14" s="3" t="s">
        <v>1</v>
      </c>
      <c r="B14" s="8" t="s">
        <v>49</v>
      </c>
      <c r="C14" s="8" t="s">
        <v>50</v>
      </c>
    </row>
    <row r="15" spans="1:3" ht="17.25" thickBot="1">
      <c r="A15" s="7" t="s">
        <v>51</v>
      </c>
      <c r="B15" s="39">
        <v>152000</v>
      </c>
      <c r="C15" s="40">
        <f>+B15*12</f>
        <v>1824000</v>
      </c>
    </row>
    <row r="16" spans="1:3" ht="17.25" thickBot="1">
      <c r="A16" s="7" t="s">
        <v>52</v>
      </c>
      <c r="B16" s="38"/>
      <c r="C16" s="41"/>
    </row>
    <row r="17" spans="1:3" ht="17.25" thickBot="1">
      <c r="A17" s="7" t="s">
        <v>55</v>
      </c>
      <c r="B17" s="39">
        <v>600</v>
      </c>
      <c r="C17" s="41">
        <f>+B17*1*12</f>
        <v>7200</v>
      </c>
    </row>
    <row r="18" spans="1:3" ht="17.25" thickBot="1">
      <c r="A18" s="7" t="s">
        <v>56</v>
      </c>
      <c r="B18" s="39">
        <v>800</v>
      </c>
      <c r="C18" s="41">
        <f>+(B18*8*12)</f>
        <v>76800</v>
      </c>
    </row>
    <row r="19" spans="1:3" ht="17.25" thickBot="1">
      <c r="A19" s="7" t="s">
        <v>57</v>
      </c>
      <c r="B19" s="61">
        <v>1000</v>
      </c>
      <c r="C19" s="60">
        <f>+B19*1*12</f>
        <v>12000</v>
      </c>
    </row>
    <row r="20" spans="1:3" ht="17.25" thickBot="1">
      <c r="A20" s="7" t="s">
        <v>58</v>
      </c>
      <c r="B20" s="39">
        <f>SUM(B17:B19)</f>
        <v>2400</v>
      </c>
      <c r="C20" s="41">
        <f>SUM(C17:C19)</f>
        <v>96000</v>
      </c>
    </row>
    <row r="21" spans="1:3" ht="16.5">
      <c r="A21" s="7" t="s">
        <v>2</v>
      </c>
      <c r="C21" s="37">
        <f>SUM(C15:C20)</f>
        <v>2016000</v>
      </c>
    </row>
    <row r="22" spans="1:3" ht="17.25" thickBot="1">
      <c r="A22" s="3"/>
      <c r="C22" s="10"/>
    </row>
    <row r="23" spans="1:3" ht="17.25" thickBot="1">
      <c r="A23" s="7" t="s">
        <v>16</v>
      </c>
      <c r="C23" s="27">
        <v>0.05</v>
      </c>
    </row>
    <row r="24" spans="1:3" ht="16.5">
      <c r="A24" s="7" t="s">
        <v>59</v>
      </c>
      <c r="C24" s="37">
        <f>+C21*(1-C23)</f>
        <v>1915200</v>
      </c>
    </row>
    <row r="25" spans="1:3" ht="17.25" thickBot="1">
      <c r="A25" s="7"/>
      <c r="C25" s="10"/>
    </row>
    <row r="26" spans="1:3" ht="17.25" thickBot="1">
      <c r="A26" s="7" t="s">
        <v>60</v>
      </c>
      <c r="C26" s="36">
        <v>50000</v>
      </c>
    </row>
    <row r="27" spans="1:3" ht="16.5">
      <c r="A27" s="7" t="s">
        <v>3</v>
      </c>
      <c r="C27" s="37">
        <f>+C24+C26</f>
        <v>1965200</v>
      </c>
    </row>
    <row r="28" spans="1:3" ht="16.5">
      <c r="A28" s="3"/>
      <c r="C28" s="10"/>
    </row>
    <row r="29" spans="1:3" ht="16.5">
      <c r="A29" s="7" t="s">
        <v>17</v>
      </c>
      <c r="C29" s="10"/>
    </row>
    <row r="30" spans="1:3" ht="17.25" thickBot="1">
      <c r="A30" s="42" t="s">
        <v>61</v>
      </c>
      <c r="B30" s="48" t="s">
        <v>89</v>
      </c>
      <c r="C30" s="49" t="s">
        <v>90</v>
      </c>
    </row>
    <row r="31" spans="1:3" ht="17.25" thickBot="1">
      <c r="A31" s="43" t="s">
        <v>62</v>
      </c>
      <c r="B31" s="56">
        <f>+C27*0.04</f>
        <v>78608</v>
      </c>
      <c r="C31" s="59">
        <f>+B31/$C$27</f>
        <v>0.04</v>
      </c>
    </row>
    <row r="32" spans="1:3" ht="17.25" thickBot="1">
      <c r="A32" s="43" t="s">
        <v>63</v>
      </c>
      <c r="B32" s="56">
        <v>195000</v>
      </c>
      <c r="C32" s="59">
        <f t="shared" ref="C32:C37" si="0">+B32/$C$27</f>
        <v>9.9226541827803785E-2</v>
      </c>
    </row>
    <row r="33" spans="1:3" ht="17.25" thickBot="1">
      <c r="A33" s="43" t="s">
        <v>64</v>
      </c>
      <c r="B33" s="56">
        <v>157000</v>
      </c>
      <c r="C33" s="59">
        <f t="shared" si="0"/>
        <v>7.9890087522898431E-2</v>
      </c>
    </row>
    <row r="34" spans="1:3" ht="17.25" thickBot="1">
      <c r="A34" s="43" t="s">
        <v>65</v>
      </c>
      <c r="B34" s="56">
        <v>20000</v>
      </c>
      <c r="C34" s="59">
        <f t="shared" si="0"/>
        <v>1.0177081213108081E-2</v>
      </c>
    </row>
    <row r="35" spans="1:3" ht="17.25" thickBot="1">
      <c r="A35" s="43" t="s">
        <v>66</v>
      </c>
      <c r="B35" s="56">
        <v>20000</v>
      </c>
      <c r="C35" s="59">
        <f t="shared" si="0"/>
        <v>1.0177081213108081E-2</v>
      </c>
    </row>
    <row r="36" spans="1:3" ht="17.25" thickBot="1">
      <c r="A36" s="43" t="s">
        <v>67</v>
      </c>
      <c r="B36" s="57">
        <v>50000</v>
      </c>
      <c r="C36" s="59">
        <f t="shared" si="0"/>
        <v>2.54427030327702E-2</v>
      </c>
    </row>
    <row r="37" spans="1:3" ht="16.5">
      <c r="A37" s="43" t="s">
        <v>68</v>
      </c>
      <c r="B37" s="18">
        <f>SUM(B31:B36)</f>
        <v>520608</v>
      </c>
      <c r="C37" s="50">
        <f t="shared" si="0"/>
        <v>0.26491349480968857</v>
      </c>
    </row>
    <row r="38" spans="1:3" ht="16.5">
      <c r="B38" s="18"/>
      <c r="C38" s="50"/>
    </row>
    <row r="39" spans="1:3" ht="17.25" thickBot="1">
      <c r="A39" s="42" t="s">
        <v>69</v>
      </c>
      <c r="B39" s="18"/>
      <c r="C39" s="50"/>
    </row>
    <row r="40" spans="1:3" ht="17.25" thickBot="1">
      <c r="A40" s="43" t="s">
        <v>70</v>
      </c>
      <c r="B40" s="56">
        <v>5000</v>
      </c>
      <c r="C40" s="59">
        <f t="shared" ref="C40:C47" si="1">+B40/$C$27</f>
        <v>2.5442703032770202E-3</v>
      </c>
    </row>
    <row r="41" spans="1:3" ht="17.25" thickBot="1">
      <c r="A41" s="43" t="s">
        <v>71</v>
      </c>
      <c r="B41" s="56">
        <v>20000</v>
      </c>
      <c r="C41" s="59">
        <f t="shared" si="1"/>
        <v>1.0177081213108081E-2</v>
      </c>
    </row>
    <row r="42" spans="1:3" ht="17.25" thickBot="1">
      <c r="A42" s="43" t="s">
        <v>72</v>
      </c>
      <c r="B42" s="56">
        <v>2000</v>
      </c>
      <c r="C42" s="59">
        <f t="shared" si="1"/>
        <v>1.0177081213108082E-3</v>
      </c>
    </row>
    <row r="43" spans="1:3" ht="17.25" thickBot="1">
      <c r="A43" s="43" t="s">
        <v>73</v>
      </c>
      <c r="B43" s="56">
        <v>5000</v>
      </c>
      <c r="C43" s="59">
        <f t="shared" si="1"/>
        <v>2.5442703032770202E-3</v>
      </c>
    </row>
    <row r="44" spans="1:3" ht="17.25" thickBot="1">
      <c r="A44" s="43" t="s">
        <v>74</v>
      </c>
      <c r="B44" s="56">
        <v>10000</v>
      </c>
      <c r="C44" s="59">
        <f t="shared" si="1"/>
        <v>5.0885406065540404E-3</v>
      </c>
    </row>
    <row r="45" spans="1:3" ht="17.25" thickBot="1">
      <c r="A45" s="43" t="s">
        <v>75</v>
      </c>
      <c r="B45" s="56">
        <v>5000</v>
      </c>
      <c r="C45" s="59">
        <f t="shared" si="1"/>
        <v>2.5442703032770202E-3</v>
      </c>
    </row>
    <row r="46" spans="1:3" ht="17.25" thickBot="1">
      <c r="A46" s="43" t="s">
        <v>76</v>
      </c>
      <c r="B46" s="57">
        <v>0</v>
      </c>
      <c r="C46" s="59">
        <f t="shared" si="1"/>
        <v>0</v>
      </c>
    </row>
    <row r="47" spans="1:3" ht="16.5">
      <c r="A47" s="43" t="s">
        <v>77</v>
      </c>
      <c r="B47" s="18">
        <f>SUM(B40:B46)</f>
        <v>47000</v>
      </c>
      <c r="C47" s="50">
        <f t="shared" si="1"/>
        <v>2.3916140850803989E-2</v>
      </c>
    </row>
    <row r="48" spans="1:3" ht="16.5">
      <c r="B48" s="18"/>
      <c r="C48" s="50"/>
    </row>
    <row r="49" spans="1:3" ht="17.25" thickBot="1">
      <c r="A49" s="42" t="s">
        <v>78</v>
      </c>
      <c r="B49" s="18"/>
      <c r="C49" s="50"/>
    </row>
    <row r="50" spans="1:3" ht="17.25" thickBot="1">
      <c r="A50" s="43" t="s">
        <v>79</v>
      </c>
      <c r="B50" s="56">
        <v>75000</v>
      </c>
      <c r="C50" s="59">
        <f t="shared" ref="C50:C54" si="2">+B50/$C$27</f>
        <v>3.81640545491553E-2</v>
      </c>
    </row>
    <row r="51" spans="1:3" ht="17.25" thickBot="1">
      <c r="A51" s="43" t="s">
        <v>84</v>
      </c>
      <c r="B51" s="56">
        <v>35000</v>
      </c>
      <c r="C51" s="59">
        <f t="shared" si="2"/>
        <v>1.7809892122939142E-2</v>
      </c>
    </row>
    <row r="52" spans="1:3" ht="17.25" thickBot="1">
      <c r="A52" s="43" t="s">
        <v>80</v>
      </c>
      <c r="B52" s="56">
        <v>60000</v>
      </c>
      <c r="C52" s="59">
        <f t="shared" si="2"/>
        <v>3.0531243639324242E-2</v>
      </c>
    </row>
    <row r="53" spans="1:3" ht="17.25" thickBot="1">
      <c r="A53" s="43" t="s">
        <v>81</v>
      </c>
      <c r="B53" s="57">
        <v>25000</v>
      </c>
      <c r="C53" s="59">
        <f t="shared" si="2"/>
        <v>1.27213515163851E-2</v>
      </c>
    </row>
    <row r="54" spans="1:3" ht="16.5">
      <c r="A54" s="43" t="s">
        <v>82</v>
      </c>
      <c r="B54" s="18">
        <f>SUM(B50:B53)</f>
        <v>195000</v>
      </c>
      <c r="C54" s="50">
        <f t="shared" si="2"/>
        <v>9.9226541827803785E-2</v>
      </c>
    </row>
    <row r="55" spans="1:3" ht="16.5">
      <c r="B55" s="18"/>
      <c r="C55" s="50"/>
    </row>
    <row r="56" spans="1:3" ht="17.25" thickBot="1">
      <c r="A56" s="42" t="s">
        <v>83</v>
      </c>
      <c r="B56" s="18"/>
      <c r="C56" s="50"/>
    </row>
    <row r="57" spans="1:3" ht="17.25" thickBot="1">
      <c r="A57" s="58" t="s">
        <v>85</v>
      </c>
      <c r="B57" s="57">
        <v>9600</v>
      </c>
      <c r="C57" s="59">
        <f>+B57/$C$27</f>
        <v>4.8849989822918787E-3</v>
      </c>
    </row>
    <row r="58" spans="1:3" ht="16.5">
      <c r="A58" s="44" t="s">
        <v>1</v>
      </c>
      <c r="B58" s="46"/>
      <c r="C58" s="10"/>
    </row>
    <row r="59" spans="1:3" ht="16.5">
      <c r="A59" s="45" t="s">
        <v>86</v>
      </c>
      <c r="B59" s="3"/>
      <c r="C59" s="18">
        <f>+B37+B47+B54+B57</f>
        <v>772208</v>
      </c>
    </row>
    <row r="60" spans="1:3" ht="16.5">
      <c r="A60" s="45" t="s">
        <v>87</v>
      </c>
      <c r="B60" s="46"/>
      <c r="C60" s="51">
        <f>+C59/C27</f>
        <v>0.39294117647058824</v>
      </c>
    </row>
    <row r="61" spans="1:3" ht="16.5">
      <c r="A61" s="45"/>
      <c r="B61" s="46"/>
      <c r="C61" s="52"/>
    </row>
    <row r="62" spans="1:3" ht="16.5">
      <c r="A62" s="7" t="s">
        <v>4</v>
      </c>
      <c r="C62" s="47">
        <f>+C27-C59</f>
        <v>1192992</v>
      </c>
    </row>
    <row r="63" spans="1:3" ht="17.25" thickBot="1">
      <c r="A63" s="7" t="s">
        <v>1</v>
      </c>
      <c r="C63" s="15"/>
    </row>
    <row r="64" spans="1:3" ht="17.25" thickBot="1">
      <c r="A64" s="7" t="s">
        <v>38</v>
      </c>
      <c r="C64" s="29">
        <v>0.06</v>
      </c>
    </row>
    <row r="65" spans="1:3" ht="17.25" thickBot="1">
      <c r="A65" s="7" t="s">
        <v>39</v>
      </c>
      <c r="C65" s="32">
        <v>0.02</v>
      </c>
    </row>
    <row r="66" spans="1:3" ht="17.25" thickBot="1">
      <c r="A66" s="7" t="s">
        <v>40</v>
      </c>
      <c r="C66" s="33">
        <f>+C64+C65</f>
        <v>0.08</v>
      </c>
    </row>
    <row r="67" spans="1:3" ht="16.5">
      <c r="A67" s="7"/>
      <c r="C67" s="15"/>
    </row>
    <row r="68" spans="1:3" ht="16.5">
      <c r="A68" s="7" t="s">
        <v>26</v>
      </c>
      <c r="C68" s="47">
        <f>+C62/C66</f>
        <v>14912400</v>
      </c>
    </row>
    <row r="69" spans="1:3" ht="16.5">
      <c r="A69" s="7" t="s">
        <v>5</v>
      </c>
      <c r="C69" s="47">
        <f>ROUND(C68,-3)</f>
        <v>14912000</v>
      </c>
    </row>
    <row r="70" spans="1:3" ht="16.5">
      <c r="A70" s="7" t="s">
        <v>88</v>
      </c>
      <c r="C70" s="47">
        <f>+C69/B5</f>
        <v>74560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J1"/>
  <sheetViews>
    <sheetView workbookViewId="0">
      <selection activeCell="H20" sqref="H20"/>
    </sheetView>
  </sheetViews>
  <sheetFormatPr defaultRowHeight="15"/>
  <sheetData>
    <row r="1" spans="1:10" ht="27" thickBot="1">
      <c r="A1" s="297" t="s">
        <v>242</v>
      </c>
      <c r="B1" s="298"/>
      <c r="C1" s="298"/>
      <c r="D1" s="298"/>
      <c r="E1" s="298"/>
      <c r="F1" s="298"/>
      <c r="G1" s="298"/>
      <c r="H1" s="298"/>
      <c r="I1" s="298"/>
      <c r="J1" s="299"/>
    </row>
  </sheetData>
  <mergeCells count="1">
    <mergeCell ref="A1:J1"/>
  </mergeCells>
  <pageMargins left="0.7" right="0.7" top="0.75" bottom="0.75" header="0.3" footer="0.3"/>
  <pageSetup orientation="portrait" verticalDpi="0" r:id="rId1"/>
  <drawing r:id="rId2"/>
</worksheet>
</file>

<file path=xl/worksheets/sheet12.xml><?xml version="1.0" encoding="utf-8"?>
<worksheet xmlns="http://schemas.openxmlformats.org/spreadsheetml/2006/main" xmlns:r="http://schemas.openxmlformats.org/officeDocument/2006/relationships">
  <dimension ref="Q13"/>
  <sheetViews>
    <sheetView workbookViewId="0">
      <selection activeCell="O1" sqref="O1"/>
    </sheetView>
  </sheetViews>
  <sheetFormatPr defaultRowHeight="15"/>
  <sheetData>
    <row r="13" spans="17:17">
      <c r="Q13" s="167"/>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dimension ref="A1"/>
  <sheetViews>
    <sheetView workbookViewId="0">
      <selection activeCell="O1" sqref="O1"/>
    </sheetView>
  </sheetViews>
  <sheetFormatPr defaultRowHeight="15"/>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dimension ref="A1:J27"/>
  <sheetViews>
    <sheetView topLeftCell="A2" workbookViewId="0">
      <selection activeCell="O2" sqref="O2"/>
    </sheetView>
  </sheetViews>
  <sheetFormatPr defaultRowHeight="15"/>
  <sheetData>
    <row r="1" spans="1:8" ht="15.75" thickBot="1">
      <c r="A1" s="293" t="s">
        <v>232</v>
      </c>
      <c r="B1" s="294"/>
      <c r="C1" s="294"/>
      <c r="D1" s="294"/>
      <c r="E1" s="294"/>
      <c r="F1" s="294"/>
      <c r="G1" s="294"/>
      <c r="H1" s="295"/>
    </row>
    <row r="27" spans="10:10">
      <c r="J27" s="264" t="s">
        <v>233</v>
      </c>
    </row>
  </sheetData>
  <mergeCells count="1">
    <mergeCell ref="A1:H1"/>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dimension ref="A1:B7"/>
  <sheetViews>
    <sheetView workbookViewId="0">
      <selection activeCell="K1" sqref="K1"/>
    </sheetView>
  </sheetViews>
  <sheetFormatPr defaultRowHeight="15"/>
  <cols>
    <col min="1" max="1" width="21.140625" customWidth="1"/>
    <col min="2" max="2" width="30.85546875" customWidth="1"/>
  </cols>
  <sheetData>
    <row r="1" spans="1:2" ht="15.75">
      <c r="A1" s="296" t="s">
        <v>241</v>
      </c>
      <c r="B1" s="296"/>
    </row>
    <row r="2" spans="1:2" ht="15.75" thickBot="1"/>
    <row r="3" spans="1:2" ht="26.25">
      <c r="A3" s="267" t="s">
        <v>234</v>
      </c>
      <c r="B3" s="268">
        <v>6055438</v>
      </c>
    </row>
    <row r="4" spans="1:2" ht="18.75">
      <c r="A4" s="265" t="s">
        <v>235</v>
      </c>
      <c r="B4" s="269" t="s">
        <v>239</v>
      </c>
    </row>
    <row r="5" spans="1:2" ht="26.25">
      <c r="A5" s="270" t="s">
        <v>236</v>
      </c>
      <c r="B5" s="271">
        <v>94925000</v>
      </c>
    </row>
    <row r="6" spans="1:2" ht="18.75">
      <c r="A6" s="265" t="s">
        <v>237</v>
      </c>
      <c r="B6" s="269" t="s">
        <v>240</v>
      </c>
    </row>
    <row r="7" spans="1:2" ht="27" thickBot="1">
      <c r="A7" s="272" t="s">
        <v>238</v>
      </c>
      <c r="B7" s="273">
        <f>+B3/B5</f>
        <v>6.3791814590466164E-2</v>
      </c>
    </row>
  </sheetData>
  <mergeCells count="1">
    <mergeCell ref="A1:B1"/>
  </mergeCells>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J1"/>
  <sheetViews>
    <sheetView workbookViewId="0">
      <selection activeCell="L15" sqref="L15"/>
    </sheetView>
  </sheetViews>
  <sheetFormatPr defaultRowHeight="15"/>
  <cols>
    <col min="10" max="10" width="14.5703125" customWidth="1"/>
  </cols>
  <sheetData>
    <row r="1" spans="1:10" ht="16.5" thickBot="1">
      <c r="A1" s="300" t="s">
        <v>243</v>
      </c>
      <c r="B1" s="301"/>
      <c r="C1" s="301"/>
      <c r="D1" s="301"/>
      <c r="E1" s="301"/>
      <c r="F1" s="301"/>
      <c r="G1" s="301"/>
      <c r="H1" s="301"/>
      <c r="I1" s="301"/>
      <c r="J1" s="302"/>
    </row>
  </sheetData>
  <mergeCells count="1">
    <mergeCell ref="A1:J1"/>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sheetPr>
    <pageSetUpPr fitToPage="1"/>
  </sheetPr>
  <dimension ref="A1"/>
  <sheetViews>
    <sheetView workbookViewId="0">
      <selection activeCell="Q19" sqref="Q19"/>
    </sheetView>
  </sheetViews>
  <sheetFormatPr defaultRowHeight="15"/>
  <sheetData/>
  <pageMargins left="0.7" right="0.7" top="0.75" bottom="0.75" header="0.3" footer="0.3"/>
  <pageSetup scale="95" orientation="landscape" verticalDpi="0" r:id="rId1"/>
  <drawing r:id="rId2"/>
</worksheet>
</file>

<file path=xl/worksheets/sheet18.xml><?xml version="1.0" encoding="utf-8"?>
<worksheet xmlns="http://schemas.openxmlformats.org/spreadsheetml/2006/main" xmlns:r="http://schemas.openxmlformats.org/officeDocument/2006/relationships">
  <dimension ref="A1"/>
  <sheetViews>
    <sheetView workbookViewId="0">
      <selection activeCell="R17" sqref="R17"/>
    </sheetView>
  </sheetViews>
  <sheetFormatPr defaultRowHeight="15"/>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dimension ref="A19:I20"/>
  <sheetViews>
    <sheetView workbookViewId="0">
      <selection activeCell="L5" sqref="L5"/>
    </sheetView>
  </sheetViews>
  <sheetFormatPr defaultRowHeight="15"/>
  <sheetData>
    <row r="19" spans="1:9" ht="15.75" thickBot="1"/>
    <row r="20" spans="1:9" ht="19.5" thickBot="1">
      <c r="A20" s="285" t="s">
        <v>244</v>
      </c>
      <c r="B20" s="286"/>
      <c r="C20" s="286"/>
      <c r="D20" s="286"/>
      <c r="E20" s="286"/>
      <c r="F20" s="286"/>
      <c r="G20" s="286"/>
      <c r="H20" s="286"/>
      <c r="I20" s="287"/>
    </row>
  </sheetData>
  <mergeCells count="1">
    <mergeCell ref="A20:I20"/>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dimension ref="A1:I52"/>
  <sheetViews>
    <sheetView workbookViewId="0">
      <selection activeCell="H10" sqref="H10"/>
    </sheetView>
  </sheetViews>
  <sheetFormatPr defaultRowHeight="15"/>
  <cols>
    <col min="1" max="1" width="19.85546875" customWidth="1"/>
    <col min="2" max="2" width="13.140625" customWidth="1"/>
    <col min="3" max="3" width="11.85546875" customWidth="1"/>
    <col min="4" max="4" width="25.7109375" customWidth="1"/>
    <col min="5" max="5" width="27.140625" customWidth="1"/>
    <col min="6" max="6" width="12.85546875" customWidth="1"/>
    <col min="7" max="7" width="16.85546875" customWidth="1"/>
  </cols>
  <sheetData>
    <row r="1" spans="1:9" ht="19.5" thickBot="1">
      <c r="A1" s="274" t="s">
        <v>135</v>
      </c>
      <c r="B1" s="275"/>
      <c r="C1" s="275"/>
      <c r="D1" s="275"/>
      <c r="E1" s="275"/>
      <c r="F1" s="275"/>
      <c r="G1" s="276"/>
    </row>
    <row r="2" spans="1:9">
      <c r="A2" s="175"/>
      <c r="B2" s="176"/>
      <c r="C2" s="176"/>
      <c r="D2" s="176"/>
      <c r="E2" s="176"/>
      <c r="F2" s="176"/>
      <c r="G2" s="177"/>
    </row>
    <row r="3" spans="1:9" ht="16.5" thickBot="1">
      <c r="A3" s="142" t="s">
        <v>101</v>
      </c>
      <c r="B3" s="143" t="s">
        <v>103</v>
      </c>
      <c r="C3" s="143" t="s">
        <v>136</v>
      </c>
      <c r="D3" s="143" t="s">
        <v>137</v>
      </c>
      <c r="E3" s="143" t="s">
        <v>138</v>
      </c>
      <c r="F3" s="143" t="s">
        <v>139</v>
      </c>
      <c r="G3" s="178" t="s">
        <v>140</v>
      </c>
      <c r="H3" s="179"/>
      <c r="I3" s="179"/>
    </row>
    <row r="4" spans="1:9" ht="16.5" thickTop="1">
      <c r="A4" s="132" t="s">
        <v>111</v>
      </c>
      <c r="B4" s="180">
        <v>1999</v>
      </c>
      <c r="C4" s="133">
        <v>42655</v>
      </c>
      <c r="D4" s="181" t="s">
        <v>141</v>
      </c>
      <c r="E4" s="181" t="s">
        <v>142</v>
      </c>
      <c r="F4" s="182">
        <v>28</v>
      </c>
      <c r="G4" s="183" t="s">
        <v>143</v>
      </c>
      <c r="H4" s="179"/>
      <c r="I4" s="179"/>
    </row>
    <row r="5" spans="1:9" ht="15.75">
      <c r="A5" s="184"/>
      <c r="B5" s="185"/>
      <c r="C5" s="186"/>
      <c r="D5" s="186"/>
      <c r="E5" s="186"/>
      <c r="F5" s="186"/>
      <c r="G5" s="187"/>
      <c r="H5" s="179"/>
      <c r="I5" s="179"/>
    </row>
    <row r="6" spans="1:9" ht="15.75">
      <c r="A6" s="132" t="s">
        <v>110</v>
      </c>
      <c r="B6" s="180">
        <v>1983</v>
      </c>
      <c r="C6" s="133">
        <v>6055</v>
      </c>
      <c r="D6" s="181" t="s">
        <v>144</v>
      </c>
      <c r="E6" s="181" t="s">
        <v>145</v>
      </c>
      <c r="F6" s="182">
        <v>28.75</v>
      </c>
      <c r="G6" s="183" t="s">
        <v>143</v>
      </c>
      <c r="H6" s="179"/>
      <c r="I6" s="179"/>
    </row>
    <row r="7" spans="1:9" ht="15.75">
      <c r="A7" s="184"/>
      <c r="B7" s="185"/>
      <c r="C7" s="186"/>
      <c r="D7" s="186"/>
      <c r="E7" s="186"/>
      <c r="F7" s="186"/>
      <c r="G7" s="187"/>
      <c r="H7" s="179"/>
      <c r="I7" s="179"/>
    </row>
    <row r="8" spans="1:9" ht="15.75">
      <c r="A8" s="132" t="s">
        <v>113</v>
      </c>
      <c r="B8" s="180">
        <v>1983</v>
      </c>
      <c r="C8" s="133">
        <v>4845</v>
      </c>
      <c r="D8" s="181" t="s">
        <v>146</v>
      </c>
      <c r="E8" s="181" t="s">
        <v>147</v>
      </c>
      <c r="F8" s="182">
        <v>26.5</v>
      </c>
      <c r="G8" s="183" t="s">
        <v>143</v>
      </c>
      <c r="H8" s="179"/>
      <c r="I8" s="179"/>
    </row>
    <row r="9" spans="1:9" ht="15.75">
      <c r="A9" s="184"/>
      <c r="B9" s="185"/>
      <c r="C9" s="188"/>
      <c r="D9" s="186"/>
      <c r="E9" s="186"/>
      <c r="F9" s="182"/>
      <c r="G9" s="187"/>
      <c r="H9" s="179"/>
      <c r="I9" s="179"/>
    </row>
    <row r="10" spans="1:9" ht="18.75">
      <c r="A10" s="132" t="s">
        <v>113</v>
      </c>
      <c r="B10" s="180">
        <v>1983</v>
      </c>
      <c r="C10" s="133">
        <v>2168</v>
      </c>
      <c r="D10" s="181" t="s">
        <v>148</v>
      </c>
      <c r="E10" s="181" t="s">
        <v>149</v>
      </c>
      <c r="F10" s="182">
        <v>25.5</v>
      </c>
      <c r="G10" s="183" t="s">
        <v>143</v>
      </c>
      <c r="H10" s="189">
        <f>SUM(F4+F6+F8+F10)/4</f>
        <v>27.1875</v>
      </c>
      <c r="I10" s="190" t="s">
        <v>150</v>
      </c>
    </row>
    <row r="11" spans="1:9" ht="15.75">
      <c r="A11" s="191"/>
      <c r="B11" s="192"/>
      <c r="C11" s="193"/>
      <c r="D11" s="194"/>
      <c r="E11" s="194"/>
      <c r="F11" s="195"/>
      <c r="G11" s="196"/>
      <c r="H11" s="179"/>
      <c r="I11" s="179"/>
    </row>
    <row r="12" spans="1:9" ht="15.75">
      <c r="A12" s="132" t="s">
        <v>113</v>
      </c>
      <c r="B12" s="180">
        <v>1983</v>
      </c>
      <c r="C12" s="133">
        <v>1132</v>
      </c>
      <c r="D12" s="181" t="s">
        <v>151</v>
      </c>
      <c r="E12" s="181" t="s">
        <v>152</v>
      </c>
      <c r="F12" s="182">
        <v>27.5</v>
      </c>
      <c r="G12" s="183" t="s">
        <v>143</v>
      </c>
      <c r="H12" s="179"/>
      <c r="I12" s="179"/>
    </row>
    <row r="13" spans="1:9" ht="15.75">
      <c r="A13" s="184"/>
      <c r="B13" s="185"/>
      <c r="C13" s="188"/>
      <c r="D13" s="186"/>
      <c r="E13" s="186"/>
      <c r="F13" s="182"/>
      <c r="G13" s="187"/>
      <c r="H13" s="179"/>
      <c r="I13" s="179"/>
    </row>
    <row r="14" spans="1:9" ht="15.75">
      <c r="A14" s="132" t="s">
        <v>113</v>
      </c>
      <c r="B14" s="180">
        <v>1983</v>
      </c>
      <c r="C14" s="133">
        <v>12489</v>
      </c>
      <c r="D14" s="181" t="s">
        <v>153</v>
      </c>
      <c r="E14" s="181" t="s">
        <v>154</v>
      </c>
      <c r="F14" s="182">
        <v>25.15</v>
      </c>
      <c r="G14" s="183" t="s">
        <v>143</v>
      </c>
      <c r="H14" s="179"/>
      <c r="I14" s="179"/>
    </row>
    <row r="15" spans="1:9" ht="15.75">
      <c r="A15" s="184"/>
      <c r="B15" s="185"/>
      <c r="C15" s="188"/>
      <c r="D15" s="186"/>
      <c r="E15" s="186"/>
      <c r="F15" s="182"/>
      <c r="G15" s="187"/>
      <c r="H15" s="179"/>
      <c r="I15" s="179"/>
    </row>
    <row r="16" spans="1:9" ht="15.75">
      <c r="A16" s="132" t="s">
        <v>113</v>
      </c>
      <c r="B16" s="180">
        <v>1983</v>
      </c>
      <c r="C16" s="133">
        <v>2885</v>
      </c>
      <c r="D16" s="181" t="s">
        <v>155</v>
      </c>
      <c r="E16" s="181" t="s">
        <v>156</v>
      </c>
      <c r="F16" s="182">
        <v>26</v>
      </c>
      <c r="G16" s="183" t="s">
        <v>143</v>
      </c>
      <c r="H16" s="179"/>
      <c r="I16" s="179"/>
    </row>
    <row r="17" spans="1:9" ht="15.75">
      <c r="A17" s="184"/>
      <c r="B17" s="185"/>
      <c r="C17" s="188"/>
      <c r="D17" s="186"/>
      <c r="E17" s="186"/>
      <c r="F17" s="182"/>
      <c r="G17" s="187"/>
      <c r="H17" s="179"/>
      <c r="I17" s="179"/>
    </row>
    <row r="18" spans="1:9" ht="15.75">
      <c r="A18" s="132" t="s">
        <v>113</v>
      </c>
      <c r="B18" s="180">
        <v>1983</v>
      </c>
      <c r="C18" s="133">
        <v>17043</v>
      </c>
      <c r="D18" s="181" t="s">
        <v>157</v>
      </c>
      <c r="E18" s="181" t="s">
        <v>158</v>
      </c>
      <c r="F18" s="182">
        <v>26.5</v>
      </c>
      <c r="G18" s="183" t="s">
        <v>143</v>
      </c>
      <c r="H18" s="179"/>
      <c r="I18" s="179"/>
    </row>
    <row r="19" spans="1:9" ht="15.75">
      <c r="A19" s="184"/>
      <c r="B19" s="185"/>
      <c r="C19" s="188"/>
      <c r="D19" s="186"/>
      <c r="E19" s="186"/>
      <c r="F19" s="182"/>
      <c r="G19" s="187"/>
      <c r="H19" s="179"/>
      <c r="I19" s="179"/>
    </row>
    <row r="20" spans="1:9" ht="15.75">
      <c r="A20" s="197" t="s">
        <v>109</v>
      </c>
      <c r="B20" s="198">
        <v>1978</v>
      </c>
      <c r="C20" s="199">
        <v>72184</v>
      </c>
      <c r="D20" s="200" t="s">
        <v>159</v>
      </c>
      <c r="E20" s="200" t="s">
        <v>158</v>
      </c>
      <c r="F20" s="201">
        <v>27</v>
      </c>
      <c r="G20" s="202" t="s">
        <v>143</v>
      </c>
      <c r="H20" s="179"/>
      <c r="I20" s="179"/>
    </row>
    <row r="21" spans="1:9" ht="15.75">
      <c r="A21" s="203"/>
      <c r="B21" s="204"/>
      <c r="C21" s="205"/>
      <c r="D21" s="205"/>
      <c r="E21" s="205"/>
      <c r="F21" s="205"/>
      <c r="G21" s="206"/>
      <c r="H21" s="179"/>
      <c r="I21" s="179"/>
    </row>
    <row r="22" spans="1:9" ht="15.75">
      <c r="A22" s="132" t="s">
        <v>111</v>
      </c>
      <c r="B22" s="180">
        <v>1999</v>
      </c>
      <c r="C22" s="133">
        <v>12574</v>
      </c>
      <c r="D22" s="181" t="s">
        <v>160</v>
      </c>
      <c r="E22" s="181" t="s">
        <v>161</v>
      </c>
      <c r="F22" s="207">
        <v>28</v>
      </c>
      <c r="G22" s="208" t="s">
        <v>143</v>
      </c>
      <c r="H22" s="179"/>
      <c r="I22" s="179"/>
    </row>
    <row r="23" spans="1:9" ht="15.75">
      <c r="A23" s="184"/>
      <c r="B23" s="185"/>
      <c r="C23" s="186"/>
      <c r="D23" s="186"/>
      <c r="E23" s="186"/>
      <c r="F23" s="186"/>
      <c r="G23" s="187"/>
      <c r="H23" s="179"/>
      <c r="I23" s="179"/>
    </row>
    <row r="24" spans="1:9" ht="15.75">
      <c r="A24" s="149" t="s">
        <v>111</v>
      </c>
      <c r="B24" s="209">
        <v>1999</v>
      </c>
      <c r="C24" s="210">
        <v>25788</v>
      </c>
      <c r="D24" s="161" t="s">
        <v>162</v>
      </c>
      <c r="E24" s="161" t="s">
        <v>163</v>
      </c>
      <c r="F24" s="182">
        <v>21</v>
      </c>
      <c r="G24" s="208" t="s">
        <v>143</v>
      </c>
      <c r="H24" s="179"/>
      <c r="I24" s="179"/>
    </row>
    <row r="25" spans="1:9" ht="15.75">
      <c r="A25" s="184"/>
      <c r="B25" s="185"/>
      <c r="C25" s="186"/>
      <c r="D25" s="186"/>
      <c r="E25" s="186"/>
      <c r="F25" s="186"/>
      <c r="G25" s="187"/>
      <c r="H25" s="179"/>
      <c r="I25" s="179"/>
    </row>
    <row r="26" spans="1:9" ht="15.75">
      <c r="A26" s="149" t="s">
        <v>110</v>
      </c>
      <c r="B26" s="209">
        <v>1983</v>
      </c>
      <c r="C26" s="210">
        <v>30835</v>
      </c>
      <c r="D26" s="161" t="s">
        <v>164</v>
      </c>
      <c r="E26" s="161" t="s">
        <v>165</v>
      </c>
      <c r="F26" s="182">
        <v>28.75</v>
      </c>
      <c r="G26" s="208" t="s">
        <v>143</v>
      </c>
      <c r="H26" s="179"/>
      <c r="I26" s="179"/>
    </row>
    <row r="27" spans="1:9" ht="15.75">
      <c r="A27" s="184"/>
      <c r="B27" s="185"/>
      <c r="C27" s="186"/>
      <c r="D27" s="186"/>
      <c r="E27" s="186"/>
      <c r="F27" s="186"/>
      <c r="G27" s="187"/>
      <c r="H27" s="179"/>
      <c r="I27" s="179"/>
    </row>
    <row r="28" spans="1:9">
      <c r="A28" s="149" t="s">
        <v>110</v>
      </c>
      <c r="B28" s="209">
        <v>1983</v>
      </c>
      <c r="C28" s="210">
        <v>79335</v>
      </c>
      <c r="D28" s="211" t="s">
        <v>166</v>
      </c>
      <c r="E28" s="161" t="s">
        <v>167</v>
      </c>
      <c r="F28" s="182">
        <v>28</v>
      </c>
      <c r="G28" s="208" t="s">
        <v>143</v>
      </c>
    </row>
    <row r="29" spans="1:9">
      <c r="A29" s="149"/>
      <c r="B29" s="209"/>
      <c r="C29" s="210"/>
      <c r="D29" s="161"/>
      <c r="E29" s="161"/>
      <c r="F29" s="182"/>
      <c r="G29" s="208"/>
    </row>
    <row r="30" spans="1:9">
      <c r="A30" s="149" t="s">
        <v>111</v>
      </c>
      <c r="B30" s="209">
        <v>1999</v>
      </c>
      <c r="C30" s="210">
        <v>3509</v>
      </c>
      <c r="D30" s="211" t="s">
        <v>168</v>
      </c>
      <c r="E30" s="161" t="s">
        <v>169</v>
      </c>
      <c r="F30" s="182">
        <v>27.75</v>
      </c>
      <c r="G30" s="208" t="s">
        <v>143</v>
      </c>
    </row>
    <row r="31" spans="1:9">
      <c r="A31" s="149"/>
      <c r="B31" s="209"/>
      <c r="C31" s="210"/>
      <c r="D31" s="161"/>
      <c r="E31" s="161"/>
      <c r="F31" s="182"/>
      <c r="G31" s="208"/>
    </row>
    <row r="32" spans="1:9">
      <c r="A32" s="149" t="s">
        <v>110</v>
      </c>
      <c r="B32" s="209">
        <v>1983</v>
      </c>
      <c r="C32" s="210">
        <v>26783</v>
      </c>
      <c r="D32" s="161" t="s">
        <v>170</v>
      </c>
      <c r="E32" s="161" t="s">
        <v>167</v>
      </c>
      <c r="F32" s="182">
        <v>28</v>
      </c>
      <c r="G32" s="208" t="s">
        <v>143</v>
      </c>
    </row>
    <row r="33" spans="1:9">
      <c r="A33" s="149"/>
      <c r="B33" s="209"/>
      <c r="C33" s="210"/>
      <c r="D33" s="161"/>
      <c r="E33" s="45" t="s">
        <v>1</v>
      </c>
      <c r="F33" s="182"/>
      <c r="G33" s="208"/>
    </row>
    <row r="34" spans="1:9" ht="18.75">
      <c r="A34" s="149" t="s">
        <v>110</v>
      </c>
      <c r="B34" s="209">
        <v>1983</v>
      </c>
      <c r="C34" s="210">
        <v>17643</v>
      </c>
      <c r="D34" s="45" t="s">
        <v>171</v>
      </c>
      <c r="E34" s="45" t="s">
        <v>167</v>
      </c>
      <c r="F34" s="182">
        <v>28</v>
      </c>
      <c r="G34" s="208" t="s">
        <v>143</v>
      </c>
      <c r="H34" s="189">
        <f>SUM(F12+F14+F16+F18+F20+F22+F24+F26+F28+F30+F32+F34)/12</f>
        <v>26.804166666666664</v>
      </c>
      <c r="I34" s="190" t="s">
        <v>150</v>
      </c>
    </row>
    <row r="35" spans="1:9">
      <c r="A35" s="212"/>
      <c r="B35" s="213"/>
      <c r="C35" s="214"/>
      <c r="D35" s="215"/>
      <c r="E35" s="215"/>
      <c r="F35" s="195"/>
      <c r="G35" s="216"/>
    </row>
    <row r="36" spans="1:9">
      <c r="A36" s="149" t="s">
        <v>110</v>
      </c>
      <c r="B36" s="209">
        <v>1983</v>
      </c>
      <c r="C36" s="210">
        <v>30673</v>
      </c>
      <c r="D36" s="161" t="s">
        <v>172</v>
      </c>
      <c r="E36" s="161" t="s">
        <v>167</v>
      </c>
      <c r="F36" s="182">
        <v>28</v>
      </c>
      <c r="G36" s="208" t="s">
        <v>143</v>
      </c>
    </row>
    <row r="37" spans="1:9">
      <c r="A37" s="149"/>
      <c r="B37" s="209"/>
      <c r="C37" s="210"/>
      <c r="D37" s="161"/>
      <c r="E37" s="161"/>
      <c r="F37" s="182"/>
      <c r="G37" s="208" t="s">
        <v>1</v>
      </c>
    </row>
    <row r="38" spans="1:9">
      <c r="A38" s="149" t="s">
        <v>112</v>
      </c>
      <c r="B38" s="209">
        <v>2001</v>
      </c>
      <c r="C38" s="210">
        <v>5742</v>
      </c>
      <c r="D38" s="161" t="s">
        <v>173</v>
      </c>
      <c r="E38" s="161" t="s">
        <v>174</v>
      </c>
      <c r="F38" s="182">
        <v>29.5</v>
      </c>
      <c r="G38" s="208" t="s">
        <v>143</v>
      </c>
    </row>
    <row r="39" spans="1:9">
      <c r="A39" s="149"/>
      <c r="B39" s="209"/>
      <c r="C39" s="210"/>
      <c r="D39" s="161"/>
      <c r="E39" s="161"/>
      <c r="F39" s="182"/>
      <c r="G39" s="208"/>
    </row>
    <row r="40" spans="1:9" ht="18.75">
      <c r="A40" s="149" t="s">
        <v>111</v>
      </c>
      <c r="B40" s="209">
        <v>1999</v>
      </c>
      <c r="C40" s="210">
        <v>17650</v>
      </c>
      <c r="D40" s="161" t="s">
        <v>175</v>
      </c>
      <c r="E40" s="161" t="s">
        <v>176</v>
      </c>
      <c r="F40" s="182">
        <v>28.25</v>
      </c>
      <c r="G40" s="208" t="s">
        <v>143</v>
      </c>
      <c r="H40" s="189">
        <f>SUM(F36+F38+F40)/3</f>
        <v>28.583333333333332</v>
      </c>
      <c r="I40" s="190" t="s">
        <v>150</v>
      </c>
    </row>
    <row r="41" spans="1:9">
      <c r="A41" s="212"/>
      <c r="B41" s="213"/>
      <c r="C41" s="214"/>
      <c r="D41" s="215"/>
      <c r="E41" s="215"/>
      <c r="F41" s="195"/>
      <c r="G41" s="216"/>
    </row>
    <row r="42" spans="1:9">
      <c r="A42" s="149" t="s">
        <v>110</v>
      </c>
      <c r="B42" s="209">
        <v>1983</v>
      </c>
      <c r="C42" s="210">
        <v>15151</v>
      </c>
      <c r="D42" s="161" t="s">
        <v>177</v>
      </c>
      <c r="E42" s="161" t="s">
        <v>167</v>
      </c>
      <c r="F42" s="182">
        <v>28</v>
      </c>
      <c r="G42" s="208" t="s">
        <v>143</v>
      </c>
    </row>
    <row r="43" spans="1:9">
      <c r="A43" s="149"/>
      <c r="B43" s="209"/>
      <c r="C43" s="210"/>
      <c r="D43" s="161"/>
      <c r="E43" s="161"/>
      <c r="F43" s="182"/>
      <c r="G43" s="208"/>
    </row>
    <row r="44" spans="1:9">
      <c r="A44" s="149" t="s">
        <v>113</v>
      </c>
      <c r="B44" s="209">
        <v>1983</v>
      </c>
      <c r="C44" s="210">
        <v>3091</v>
      </c>
      <c r="D44" s="161" t="s">
        <v>178</v>
      </c>
      <c r="E44" s="161" t="s">
        <v>179</v>
      </c>
      <c r="F44" s="182">
        <v>24</v>
      </c>
      <c r="G44" s="208" t="s">
        <v>143</v>
      </c>
    </row>
    <row r="45" spans="1:9">
      <c r="A45" s="149"/>
      <c r="B45" s="209"/>
      <c r="C45" s="210"/>
      <c r="D45" s="161"/>
      <c r="E45" s="161"/>
      <c r="F45" s="182"/>
      <c r="G45" s="208"/>
    </row>
    <row r="46" spans="1:9" ht="18.75">
      <c r="A46" s="149" t="s">
        <v>111</v>
      </c>
      <c r="B46" s="209">
        <v>1999</v>
      </c>
      <c r="C46" s="210">
        <v>3951</v>
      </c>
      <c r="D46" s="161" t="s">
        <v>178</v>
      </c>
      <c r="E46" s="161" t="s">
        <v>180</v>
      </c>
      <c r="F46" s="182">
        <v>28.5</v>
      </c>
      <c r="G46" s="208" t="s">
        <v>143</v>
      </c>
      <c r="H46" s="189">
        <f>SUM(F42+F44+F46)/3</f>
        <v>26.833333333333332</v>
      </c>
      <c r="I46" s="190" t="s">
        <v>150</v>
      </c>
    </row>
    <row r="47" spans="1:9">
      <c r="A47" s="212"/>
      <c r="B47" s="213"/>
      <c r="C47" s="214"/>
      <c r="D47" s="215"/>
      <c r="E47" s="215"/>
      <c r="F47" s="195"/>
      <c r="G47" s="216"/>
    </row>
    <row r="48" spans="1:9">
      <c r="A48" s="149" t="s">
        <v>113</v>
      </c>
      <c r="B48" s="209">
        <v>1983</v>
      </c>
      <c r="C48" s="210">
        <v>3094</v>
      </c>
      <c r="D48" s="161" t="s">
        <v>181</v>
      </c>
      <c r="E48" s="161" t="s">
        <v>182</v>
      </c>
      <c r="F48" s="182">
        <v>23.5</v>
      </c>
      <c r="G48" s="208" t="s">
        <v>143</v>
      </c>
    </row>
    <row r="49" spans="1:9">
      <c r="A49" s="149"/>
      <c r="B49" s="209"/>
      <c r="C49" s="210"/>
      <c r="D49" s="161"/>
      <c r="E49" s="161"/>
      <c r="F49" s="182"/>
      <c r="G49" s="208"/>
    </row>
    <row r="50" spans="1:9" ht="18.75">
      <c r="A50" s="149" t="s">
        <v>111</v>
      </c>
      <c r="B50" s="209">
        <v>1999</v>
      </c>
      <c r="C50" s="210">
        <v>19038</v>
      </c>
      <c r="D50" s="161" t="s">
        <v>183</v>
      </c>
      <c r="E50" s="161" t="s">
        <v>184</v>
      </c>
      <c r="F50" s="182">
        <v>29</v>
      </c>
      <c r="G50" s="208" t="s">
        <v>143</v>
      </c>
      <c r="H50" s="189">
        <f>SUM(F48+F50)/2</f>
        <v>26.25</v>
      </c>
      <c r="I50" s="190" t="s">
        <v>150</v>
      </c>
    </row>
    <row r="51" spans="1:9" ht="15.75" thickBot="1">
      <c r="A51" s="217"/>
      <c r="B51" s="218"/>
      <c r="C51" s="219"/>
      <c r="D51" s="220"/>
      <c r="E51" s="220"/>
      <c r="F51" s="221"/>
      <c r="G51" s="222" t="s">
        <v>1</v>
      </c>
    </row>
    <row r="52" spans="1:9" ht="15.75" thickTop="1">
      <c r="A52" s="162"/>
      <c r="B52" s="161"/>
      <c r="C52" s="210"/>
      <c r="D52" s="161"/>
      <c r="E52" s="161"/>
      <c r="F52" s="182"/>
      <c r="G52" s="209"/>
      <c r="H52" s="161"/>
    </row>
  </sheetData>
  <mergeCells count="1">
    <mergeCell ref="A1:G1"/>
  </mergeCells>
  <pageMargins left="0.7" right="0.7" top="0.75" bottom="0.75" header="0.3" footer="0.3"/>
</worksheet>
</file>

<file path=xl/worksheets/sheet20.xml><?xml version="1.0" encoding="utf-8"?>
<worksheet xmlns="http://schemas.openxmlformats.org/spreadsheetml/2006/main" xmlns:r="http://schemas.openxmlformats.org/officeDocument/2006/relationships">
  <dimension ref="A1:K1"/>
  <sheetViews>
    <sheetView workbookViewId="0">
      <selection activeCell="O13" sqref="O13"/>
    </sheetView>
  </sheetViews>
  <sheetFormatPr defaultRowHeight="15"/>
  <sheetData>
    <row r="1" spans="1:11" ht="21.75" thickBot="1">
      <c r="A1" s="303" t="s">
        <v>245</v>
      </c>
      <c r="B1" s="304"/>
      <c r="C1" s="304"/>
      <c r="D1" s="304"/>
      <c r="E1" s="304"/>
      <c r="F1" s="304"/>
      <c r="G1" s="304"/>
      <c r="H1" s="304"/>
      <c r="I1" s="304"/>
      <c r="J1" s="304"/>
      <c r="K1" s="305"/>
    </row>
  </sheetData>
  <mergeCells count="1">
    <mergeCell ref="A1:K1"/>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dimension ref="A1:K1"/>
  <sheetViews>
    <sheetView workbookViewId="0">
      <selection activeCell="G26" sqref="G26"/>
    </sheetView>
  </sheetViews>
  <sheetFormatPr defaultRowHeight="15"/>
  <sheetData>
    <row r="1" spans="1:11" ht="21.75" thickBot="1">
      <c r="A1" s="306" t="s">
        <v>246</v>
      </c>
      <c r="B1" s="307"/>
      <c r="C1" s="307"/>
      <c r="D1" s="307"/>
      <c r="E1" s="307"/>
      <c r="F1" s="307"/>
      <c r="G1" s="307"/>
      <c r="H1" s="307"/>
      <c r="I1" s="307"/>
      <c r="J1" s="307"/>
      <c r="K1" s="308"/>
    </row>
  </sheetData>
  <mergeCells count="1">
    <mergeCell ref="A1:K1"/>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dimension ref="A1:K11"/>
  <sheetViews>
    <sheetView workbookViewId="0">
      <selection activeCell="A2" sqref="A2"/>
    </sheetView>
  </sheetViews>
  <sheetFormatPr defaultRowHeight="15"/>
  <sheetData>
    <row r="1" spans="1:11" ht="21.75" thickBot="1">
      <c r="A1" s="309" t="s">
        <v>248</v>
      </c>
      <c r="B1" s="310"/>
      <c r="C1" s="310"/>
      <c r="D1" s="310"/>
      <c r="E1" s="310"/>
      <c r="F1" s="310"/>
      <c r="G1" s="310"/>
      <c r="H1" s="310"/>
      <c r="I1" s="310"/>
      <c r="J1" s="310"/>
      <c r="K1" s="311"/>
    </row>
    <row r="11" spans="1:11">
      <c r="A11" t="s">
        <v>247</v>
      </c>
    </row>
  </sheetData>
  <mergeCells count="1">
    <mergeCell ref="A1:K1"/>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dimension ref="A1:Q15"/>
  <sheetViews>
    <sheetView workbookViewId="0">
      <selection activeCell="V12" sqref="V12"/>
    </sheetView>
  </sheetViews>
  <sheetFormatPr defaultRowHeight="15"/>
  <sheetData>
    <row r="1" spans="1:17" ht="23.25">
      <c r="A1" s="312" t="s">
        <v>258</v>
      </c>
      <c r="B1" s="313"/>
      <c r="C1" s="313"/>
      <c r="D1" s="313"/>
      <c r="E1" s="313"/>
      <c r="F1" s="313"/>
      <c r="G1" s="313"/>
      <c r="H1" s="313"/>
      <c r="I1" s="313"/>
      <c r="J1" s="313"/>
      <c r="K1" s="313"/>
      <c r="L1" s="313"/>
      <c r="M1" s="313"/>
      <c r="N1" s="313"/>
      <c r="O1" s="313"/>
      <c r="P1" s="313"/>
      <c r="Q1" s="313"/>
    </row>
    <row r="7" spans="1:17">
      <c r="C7" t="s">
        <v>249</v>
      </c>
    </row>
    <row r="8" spans="1:17">
      <c r="C8" t="s">
        <v>250</v>
      </c>
    </row>
    <row r="9" spans="1:17">
      <c r="C9" t="s">
        <v>251</v>
      </c>
    </row>
    <row r="10" spans="1:17">
      <c r="C10" t="s">
        <v>252</v>
      </c>
    </row>
    <row r="11" spans="1:17">
      <c r="C11" t="s">
        <v>253</v>
      </c>
    </row>
    <row r="12" spans="1:17">
      <c r="C12" t="s">
        <v>254</v>
      </c>
    </row>
    <row r="13" spans="1:17">
      <c r="C13" t="s">
        <v>255</v>
      </c>
    </row>
    <row r="14" spans="1:17">
      <c r="C14" t="s">
        <v>256</v>
      </c>
    </row>
    <row r="15" spans="1:17">
      <c r="C15" t="s">
        <v>257</v>
      </c>
    </row>
  </sheetData>
  <mergeCells count="1">
    <mergeCell ref="A1:Q1"/>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dimension ref="A1:J1"/>
  <sheetViews>
    <sheetView workbookViewId="0">
      <selection activeCell="N1" sqref="N1"/>
    </sheetView>
  </sheetViews>
  <sheetFormatPr defaultRowHeight="15"/>
  <sheetData>
    <row r="1" spans="1:10" ht="19.5" thickBot="1">
      <c r="A1" s="290" t="s">
        <v>230</v>
      </c>
      <c r="B1" s="291"/>
      <c r="C1" s="291"/>
      <c r="D1" s="291"/>
      <c r="E1" s="291"/>
      <c r="F1" s="291"/>
      <c r="G1" s="291"/>
      <c r="H1" s="291"/>
      <c r="I1" s="291"/>
      <c r="J1" s="292"/>
    </row>
  </sheetData>
  <mergeCells count="1">
    <mergeCell ref="A1:J1"/>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dimension ref="A1:Q1"/>
  <sheetViews>
    <sheetView workbookViewId="0">
      <selection activeCell="S1" sqref="S1"/>
    </sheetView>
  </sheetViews>
  <sheetFormatPr defaultRowHeight="15"/>
  <sheetData>
    <row r="1" spans="1:17" ht="19.5" thickBot="1">
      <c r="A1" s="290" t="s">
        <v>231</v>
      </c>
      <c r="B1" s="291"/>
      <c r="C1" s="291"/>
      <c r="D1" s="291"/>
      <c r="E1" s="291"/>
      <c r="F1" s="291"/>
      <c r="G1" s="291"/>
      <c r="H1" s="291"/>
      <c r="I1" s="291"/>
      <c r="J1" s="291"/>
      <c r="K1" s="291"/>
      <c r="L1" s="291"/>
      <c r="M1" s="291"/>
      <c r="N1" s="291"/>
      <c r="O1" s="291"/>
      <c r="P1" s="291"/>
      <c r="Q1" s="292"/>
    </row>
  </sheetData>
  <mergeCells count="1">
    <mergeCell ref="A1:Q1"/>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dimension ref="A1"/>
  <sheetViews>
    <sheetView showGridLines="0" topLeftCell="A6" workbookViewId="0">
      <selection activeCell="R16" sqref="R16"/>
    </sheetView>
  </sheetViews>
  <sheetFormatPr defaultRowHeight="1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F13"/>
  <sheetViews>
    <sheetView workbookViewId="0">
      <selection activeCell="D12" sqref="D12"/>
    </sheetView>
  </sheetViews>
  <sheetFormatPr defaultRowHeight="15"/>
  <cols>
    <col min="1" max="1" width="22.28515625" customWidth="1"/>
    <col min="2" max="2" width="12" customWidth="1"/>
    <col min="3" max="3" width="16.7109375" customWidth="1"/>
    <col min="4" max="4" width="17.7109375" customWidth="1"/>
    <col min="5" max="5" width="17.28515625" customWidth="1"/>
    <col min="6" max="6" width="18.5703125" customWidth="1"/>
  </cols>
  <sheetData>
    <row r="1" spans="1:6" ht="15.75" thickBot="1"/>
    <row r="2" spans="1:6" ht="19.5" thickBot="1">
      <c r="A2" s="277" t="s">
        <v>106</v>
      </c>
      <c r="B2" s="275"/>
      <c r="C2" s="275"/>
      <c r="D2" s="275"/>
      <c r="E2" s="275"/>
      <c r="F2" s="276"/>
    </row>
    <row r="3" spans="1:6" ht="16.5" thickBot="1">
      <c r="A3" s="129" t="s">
        <v>101</v>
      </c>
      <c r="B3" s="130" t="s">
        <v>102</v>
      </c>
      <c r="C3" s="130" t="s">
        <v>103</v>
      </c>
      <c r="D3" s="130" t="s">
        <v>115</v>
      </c>
      <c r="E3" s="130" t="s">
        <v>116</v>
      </c>
      <c r="F3" s="131" t="s">
        <v>117</v>
      </c>
    </row>
    <row r="4" spans="1:6" ht="16.5" thickTop="1">
      <c r="A4" s="132" t="s">
        <v>107</v>
      </c>
      <c r="B4" s="133">
        <v>154000</v>
      </c>
      <c r="C4" s="134">
        <v>2001</v>
      </c>
      <c r="D4" s="135">
        <v>0</v>
      </c>
      <c r="E4" s="135">
        <v>0</v>
      </c>
      <c r="F4" s="136" t="s">
        <v>104</v>
      </c>
    </row>
    <row r="5" spans="1:6" ht="15.75">
      <c r="A5" s="132" t="s">
        <v>108</v>
      </c>
      <c r="B5" s="133">
        <v>72000</v>
      </c>
      <c r="C5" s="134">
        <v>2001</v>
      </c>
      <c r="D5" s="135">
        <v>0</v>
      </c>
      <c r="E5" s="135">
        <v>0</v>
      </c>
      <c r="F5" s="136" t="s">
        <v>104</v>
      </c>
    </row>
    <row r="6" spans="1:6" ht="15.75">
      <c r="A6" s="132" t="s">
        <v>109</v>
      </c>
      <c r="B6" s="133">
        <v>70000</v>
      </c>
      <c r="C6" s="134">
        <v>1978</v>
      </c>
      <c r="D6" s="135" t="s">
        <v>104</v>
      </c>
      <c r="E6" s="135">
        <v>0</v>
      </c>
      <c r="F6" s="136">
        <v>0</v>
      </c>
    </row>
    <row r="7" spans="1:6" ht="15.75">
      <c r="A7" s="132" t="s">
        <v>110</v>
      </c>
      <c r="B7" s="133">
        <v>240000</v>
      </c>
      <c r="C7" s="134">
        <v>1983</v>
      </c>
      <c r="D7" s="135">
        <v>0</v>
      </c>
      <c r="E7" s="135">
        <v>0</v>
      </c>
      <c r="F7" s="136">
        <v>0.12</v>
      </c>
    </row>
    <row r="8" spans="1:6" ht="15.75">
      <c r="A8" s="132" t="s">
        <v>111</v>
      </c>
      <c r="B8" s="133">
        <v>170000</v>
      </c>
      <c r="C8" s="134">
        <v>1999</v>
      </c>
      <c r="D8" s="135">
        <v>0.05</v>
      </c>
      <c r="E8" s="135">
        <v>0.16</v>
      </c>
      <c r="F8" s="136">
        <v>0.02</v>
      </c>
    </row>
    <row r="9" spans="1:6" ht="15.75">
      <c r="A9" s="132" t="s">
        <v>112</v>
      </c>
      <c r="B9" s="133">
        <v>100000</v>
      </c>
      <c r="C9" s="134">
        <v>2001</v>
      </c>
      <c r="D9" s="135">
        <v>0</v>
      </c>
      <c r="E9" s="135">
        <v>0</v>
      </c>
      <c r="F9" s="136">
        <v>0</v>
      </c>
    </row>
    <row r="10" spans="1:6" ht="15.75">
      <c r="A10" s="132" t="s">
        <v>113</v>
      </c>
      <c r="B10" s="133">
        <v>122000</v>
      </c>
      <c r="C10" s="134">
        <v>1983</v>
      </c>
      <c r="D10" s="135">
        <v>0.08</v>
      </c>
      <c r="E10" s="135">
        <v>0.16</v>
      </c>
      <c r="F10" s="136">
        <v>0.11</v>
      </c>
    </row>
    <row r="11" spans="1:6" ht="16.5" thickBot="1">
      <c r="A11" s="137" t="s">
        <v>114</v>
      </c>
      <c r="B11" s="138">
        <v>129000</v>
      </c>
      <c r="C11" s="139">
        <v>1983</v>
      </c>
      <c r="D11" s="140">
        <v>0</v>
      </c>
      <c r="E11" s="140">
        <v>0</v>
      </c>
      <c r="F11" s="141">
        <v>0</v>
      </c>
    </row>
    <row r="12" spans="1:6" ht="17.25" thickTop="1" thickBot="1">
      <c r="A12" s="142" t="s">
        <v>105</v>
      </c>
      <c r="B12" s="143"/>
      <c r="C12" s="143"/>
      <c r="D12" s="144">
        <f>SUM(D4:D11)/7</f>
        <v>1.8571428571428572E-2</v>
      </c>
      <c r="E12" s="144">
        <f>SUM(E4:E11)/8</f>
        <v>0.04</v>
      </c>
      <c r="F12" s="145">
        <f>SUM(F4:F11)/6</f>
        <v>4.1666666666666664E-2</v>
      </c>
    </row>
    <row r="13" spans="1:6" ht="15.75" thickTop="1"/>
  </sheetData>
  <mergeCells count="1">
    <mergeCell ref="A2:F2"/>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I31"/>
  <sheetViews>
    <sheetView workbookViewId="0">
      <selection activeCell="I1" sqref="I1"/>
    </sheetView>
  </sheetViews>
  <sheetFormatPr defaultRowHeight="15"/>
  <cols>
    <col min="1" max="1" width="40.42578125" customWidth="1"/>
    <col min="2" max="2" width="19.140625" customWidth="1"/>
    <col min="3" max="3" width="19.5703125" customWidth="1"/>
    <col min="4" max="4" width="16.85546875" customWidth="1"/>
    <col min="5" max="5" width="13" customWidth="1"/>
    <col min="6" max="6" width="16.5703125" customWidth="1"/>
    <col min="7" max="7" width="20.5703125" customWidth="1"/>
    <col min="8" max="8" width="16.28515625" customWidth="1"/>
  </cols>
  <sheetData>
    <row r="1" spans="1:9" ht="18.75" thickBot="1">
      <c r="A1" s="278" t="s">
        <v>125</v>
      </c>
      <c r="B1" s="279"/>
      <c r="C1" s="279"/>
      <c r="D1" s="279"/>
      <c r="E1" s="279"/>
      <c r="F1" s="279"/>
      <c r="G1" s="280"/>
    </row>
    <row r="2" spans="1:9" ht="18">
      <c r="A2" s="146" t="s">
        <v>118</v>
      </c>
      <c r="B2" s="147" t="s">
        <v>126</v>
      </c>
      <c r="C2" s="147" t="s">
        <v>127</v>
      </c>
      <c r="D2" s="147" t="s">
        <v>128</v>
      </c>
      <c r="E2" s="147" t="s">
        <v>129</v>
      </c>
      <c r="F2" s="147" t="s">
        <v>130</v>
      </c>
      <c r="G2" s="148" t="s">
        <v>119</v>
      </c>
      <c r="H2" s="149"/>
    </row>
    <row r="3" spans="1:9" ht="18">
      <c r="A3" s="150" t="s">
        <v>102</v>
      </c>
      <c r="B3" s="151">
        <v>150000</v>
      </c>
      <c r="C3" s="151">
        <v>72000</v>
      </c>
      <c r="D3" s="151">
        <v>240000</v>
      </c>
      <c r="E3" s="151">
        <v>170000</v>
      </c>
      <c r="F3" s="151">
        <v>100000</v>
      </c>
      <c r="G3" s="152">
        <v>250000</v>
      </c>
    </row>
    <row r="4" spans="1:9" ht="18.75" thickBot="1">
      <c r="A4" s="153" t="s">
        <v>120</v>
      </c>
      <c r="B4" s="154">
        <v>2001</v>
      </c>
      <c r="C4" s="154">
        <v>2001</v>
      </c>
      <c r="D4" s="154">
        <v>1983</v>
      </c>
      <c r="E4" s="154">
        <v>1999</v>
      </c>
      <c r="F4" s="154">
        <v>2001</v>
      </c>
      <c r="G4" s="155">
        <v>1983</v>
      </c>
    </row>
    <row r="5" spans="1:9" ht="18.75" thickTop="1">
      <c r="A5" s="156" t="s">
        <v>0</v>
      </c>
      <c r="B5" s="157">
        <v>5445673</v>
      </c>
      <c r="C5" s="157">
        <v>2619872</v>
      </c>
      <c r="D5" s="157">
        <v>6107714</v>
      </c>
      <c r="E5" s="157">
        <v>5260456</v>
      </c>
      <c r="F5" s="157">
        <v>2997512</v>
      </c>
      <c r="G5" s="158">
        <v>7233883</v>
      </c>
    </row>
    <row r="6" spans="1:9" ht="18">
      <c r="A6" s="156" t="s">
        <v>121</v>
      </c>
      <c r="B6" s="157">
        <v>864711</v>
      </c>
      <c r="C6" s="157">
        <v>505027</v>
      </c>
      <c r="D6" s="157">
        <v>2463561</v>
      </c>
      <c r="E6" s="157">
        <v>1767273</v>
      </c>
      <c r="F6" s="157">
        <v>1165070</v>
      </c>
      <c r="G6" s="158">
        <v>2580116</v>
      </c>
      <c r="H6" s="168" t="s">
        <v>134</v>
      </c>
    </row>
    <row r="7" spans="1:9" ht="18">
      <c r="A7" s="169" t="s">
        <v>122</v>
      </c>
      <c r="B7" s="170">
        <f t="shared" ref="B7:G7" si="0">SUM(B6/B3)</f>
        <v>5.7647399999999998</v>
      </c>
      <c r="C7" s="170">
        <f t="shared" si="0"/>
        <v>7.0142638888888893</v>
      </c>
      <c r="D7" s="170">
        <f t="shared" si="0"/>
        <v>10.264837500000001</v>
      </c>
      <c r="E7" s="170">
        <f t="shared" si="0"/>
        <v>10.395723529411764</v>
      </c>
      <c r="F7" s="170">
        <f t="shared" si="0"/>
        <v>11.650700000000001</v>
      </c>
      <c r="G7" s="171">
        <f t="shared" si="0"/>
        <v>10.320463999999999</v>
      </c>
      <c r="H7" s="159">
        <f>SUM(B7:G7)/6</f>
        <v>9.2351214863834432</v>
      </c>
    </row>
    <row r="8" spans="1:9" ht="18.75" thickBot="1">
      <c r="A8" s="172" t="s">
        <v>123</v>
      </c>
      <c r="B8" s="173">
        <f t="shared" ref="B8:G8" si="1">SUM(B6/B5)</f>
        <v>0.15878863824544734</v>
      </c>
      <c r="C8" s="173">
        <f t="shared" si="1"/>
        <v>0.19276781461079015</v>
      </c>
      <c r="D8" s="173">
        <f t="shared" si="1"/>
        <v>0.40335238355954456</v>
      </c>
      <c r="E8" s="173">
        <f t="shared" si="1"/>
        <v>0.33595433551768134</v>
      </c>
      <c r="F8" s="173">
        <f t="shared" si="1"/>
        <v>0.38867901112656095</v>
      </c>
      <c r="G8" s="174">
        <f t="shared" si="1"/>
        <v>0.3566709608103974</v>
      </c>
      <c r="H8" s="166">
        <f>AVERAGE(B8:G8)</f>
        <v>0.30603552397840361</v>
      </c>
    </row>
    <row r="9" spans="1:9" ht="18.75" thickTop="1">
      <c r="A9" s="156"/>
      <c r="B9" s="160"/>
      <c r="C9" s="160"/>
      <c r="D9" s="160"/>
      <c r="E9" s="160"/>
      <c r="F9" s="160"/>
      <c r="G9" s="160"/>
      <c r="H9" s="161"/>
      <c r="I9" s="161"/>
    </row>
    <row r="10" spans="1:9" ht="15.75" thickBot="1">
      <c r="A10" s="149"/>
      <c r="B10" s="161"/>
      <c r="C10" s="161"/>
      <c r="D10" s="161"/>
      <c r="E10" s="161"/>
      <c r="F10" s="161"/>
      <c r="G10" s="161"/>
      <c r="H10" s="161"/>
      <c r="I10" s="161"/>
    </row>
    <row r="11" spans="1:9" ht="18.75" thickBot="1">
      <c r="A11" s="278" t="s">
        <v>132</v>
      </c>
      <c r="B11" s="281"/>
      <c r="C11" s="281"/>
      <c r="D11" s="281"/>
      <c r="E11" s="281"/>
      <c r="F11" s="279"/>
      <c r="G11" s="279"/>
      <c r="H11" s="280"/>
    </row>
    <row r="12" spans="1:9" ht="18">
      <c r="A12" s="146" t="s">
        <v>118</v>
      </c>
      <c r="B12" s="147" t="s">
        <v>126</v>
      </c>
      <c r="C12" s="147" t="s">
        <v>127</v>
      </c>
      <c r="D12" s="147" t="s">
        <v>131</v>
      </c>
      <c r="E12" s="147" t="s">
        <v>128</v>
      </c>
      <c r="F12" s="147" t="s">
        <v>129</v>
      </c>
      <c r="G12" s="147" t="s">
        <v>130</v>
      </c>
      <c r="H12" s="148" t="s">
        <v>119</v>
      </c>
    </row>
    <row r="13" spans="1:9" ht="18">
      <c r="A13" s="150" t="s">
        <v>102</v>
      </c>
      <c r="B13" s="151">
        <v>150000</v>
      </c>
      <c r="C13" s="151">
        <v>72000</v>
      </c>
      <c r="D13" s="151">
        <v>72000</v>
      </c>
      <c r="E13" s="151">
        <v>240000</v>
      </c>
      <c r="F13" s="151">
        <v>170000</v>
      </c>
      <c r="G13" s="151">
        <v>100000</v>
      </c>
      <c r="H13" s="152">
        <v>250000</v>
      </c>
    </row>
    <row r="14" spans="1:9" ht="18.75" thickBot="1">
      <c r="A14" s="153" t="s">
        <v>120</v>
      </c>
      <c r="B14" s="154">
        <v>2001</v>
      </c>
      <c r="C14" s="154">
        <v>2001</v>
      </c>
      <c r="D14" s="154">
        <v>1978</v>
      </c>
      <c r="E14" s="154">
        <v>1983</v>
      </c>
      <c r="F14" s="154">
        <v>1999</v>
      </c>
      <c r="G14" s="154">
        <v>2001</v>
      </c>
      <c r="H14" s="155">
        <v>1983</v>
      </c>
    </row>
    <row r="15" spans="1:9" ht="18.75" thickTop="1">
      <c r="A15" s="156" t="s">
        <v>0</v>
      </c>
      <c r="B15" s="157">
        <v>5445672</v>
      </c>
      <c r="C15" s="157">
        <v>2619872</v>
      </c>
      <c r="D15" s="157">
        <v>1975926</v>
      </c>
      <c r="E15" s="157">
        <v>6816838</v>
      </c>
      <c r="F15" s="157">
        <v>5249525</v>
      </c>
      <c r="G15" s="157">
        <v>3775819</v>
      </c>
      <c r="H15" s="158">
        <v>7036414</v>
      </c>
    </row>
    <row r="16" spans="1:9" ht="18">
      <c r="A16" s="156" t="s">
        <v>121</v>
      </c>
      <c r="B16" s="157">
        <v>1027922</v>
      </c>
      <c r="C16" s="157">
        <v>509028</v>
      </c>
      <c r="D16" s="157">
        <v>438987</v>
      </c>
      <c r="E16" s="157">
        <v>1837387</v>
      </c>
      <c r="F16" s="157">
        <v>1804009</v>
      </c>
      <c r="G16" s="157">
        <v>1085522</v>
      </c>
      <c r="H16" s="158">
        <v>2847333</v>
      </c>
      <c r="I16" s="168" t="s">
        <v>134</v>
      </c>
    </row>
    <row r="17" spans="1:9" ht="18">
      <c r="A17" s="169" t="s">
        <v>122</v>
      </c>
      <c r="B17" s="170">
        <f t="shared" ref="B17:H17" si="2">SUM(B16/B13)</f>
        <v>6.8528133333333336</v>
      </c>
      <c r="C17" s="170">
        <f t="shared" si="2"/>
        <v>7.0698333333333334</v>
      </c>
      <c r="D17" s="170">
        <f t="shared" si="2"/>
        <v>6.0970416666666667</v>
      </c>
      <c r="E17" s="170">
        <f t="shared" si="2"/>
        <v>7.655779166666667</v>
      </c>
      <c r="F17" s="170">
        <f t="shared" si="2"/>
        <v>10.611817647058823</v>
      </c>
      <c r="G17" s="170">
        <f t="shared" si="2"/>
        <v>10.855219999999999</v>
      </c>
      <c r="H17" s="171">
        <f t="shared" si="2"/>
        <v>11.389332</v>
      </c>
      <c r="I17" s="159">
        <f>SUM(B17:H17)/7</f>
        <v>8.647405306722689</v>
      </c>
    </row>
    <row r="18" spans="1:9" ht="18.75" thickBot="1">
      <c r="A18" s="172" t="s">
        <v>123</v>
      </c>
      <c r="B18" s="173">
        <f t="shared" ref="B18:H18" si="3">SUM(B16/B15)</f>
        <v>0.18875944052451193</v>
      </c>
      <c r="C18" s="173">
        <f t="shared" si="3"/>
        <v>0.19429498845745136</v>
      </c>
      <c r="D18" s="173">
        <f t="shared" si="3"/>
        <v>0.22216773300214684</v>
      </c>
      <c r="E18" s="173">
        <f t="shared" si="3"/>
        <v>0.2695365505238646</v>
      </c>
      <c r="F18" s="173">
        <f t="shared" si="3"/>
        <v>0.34365185421538141</v>
      </c>
      <c r="G18" s="173">
        <f t="shared" si="3"/>
        <v>0.28749312400832772</v>
      </c>
      <c r="H18" s="174">
        <f t="shared" si="3"/>
        <v>0.40465683230122618</v>
      </c>
      <c r="I18" s="166">
        <f>AVERAGE(B18:H18)</f>
        <v>0.27293721757613004</v>
      </c>
    </row>
    <row r="19" spans="1:9" ht="15.75" thickTop="1">
      <c r="A19" s="149"/>
      <c r="B19" s="161"/>
      <c r="C19" s="161"/>
      <c r="D19" s="161"/>
      <c r="E19" s="161"/>
      <c r="F19" s="161"/>
      <c r="G19" s="161"/>
      <c r="H19" s="162"/>
    </row>
    <row r="20" spans="1:9" ht="15.75" thickBot="1">
      <c r="A20" s="149"/>
      <c r="B20" s="161"/>
      <c r="C20" s="161"/>
      <c r="D20" s="161"/>
      <c r="E20" s="161"/>
      <c r="F20" s="161"/>
      <c r="G20" s="161"/>
      <c r="H20" s="161"/>
    </row>
    <row r="21" spans="1:9" ht="18.75" thickBot="1">
      <c r="A21" s="278" t="s">
        <v>133</v>
      </c>
      <c r="B21" s="279"/>
      <c r="C21" s="279"/>
      <c r="D21" s="279"/>
      <c r="E21" s="279"/>
      <c r="F21" s="279"/>
      <c r="G21" s="163"/>
    </row>
    <row r="22" spans="1:9" ht="18">
      <c r="A22" s="146" t="s">
        <v>118</v>
      </c>
      <c r="B22" s="147" t="s">
        <v>131</v>
      </c>
      <c r="C22" s="147" t="s">
        <v>128</v>
      </c>
      <c r="D22" s="147" t="s">
        <v>129</v>
      </c>
      <c r="E22" s="147" t="s">
        <v>130</v>
      </c>
      <c r="F22" s="148" t="s">
        <v>119</v>
      </c>
    </row>
    <row r="23" spans="1:9" ht="18">
      <c r="A23" s="150" t="s">
        <v>102</v>
      </c>
      <c r="B23" s="151">
        <v>72000</v>
      </c>
      <c r="C23" s="151">
        <v>240000</v>
      </c>
      <c r="D23" s="151">
        <v>170000</v>
      </c>
      <c r="E23" s="151">
        <v>100000</v>
      </c>
      <c r="F23" s="152">
        <v>250000</v>
      </c>
    </row>
    <row r="24" spans="1:9" ht="18.75" thickBot="1">
      <c r="A24" s="153" t="s">
        <v>120</v>
      </c>
      <c r="B24" s="154">
        <v>1978</v>
      </c>
      <c r="C24" s="154">
        <v>1983</v>
      </c>
      <c r="D24" s="154">
        <v>1999</v>
      </c>
      <c r="E24" s="154">
        <v>2001</v>
      </c>
      <c r="F24" s="155">
        <v>1983</v>
      </c>
      <c r="H24" t="s">
        <v>1</v>
      </c>
    </row>
    <row r="25" spans="1:9" ht="18.75" thickTop="1">
      <c r="A25" s="156" t="s">
        <v>0</v>
      </c>
      <c r="B25" s="157">
        <v>1970847</v>
      </c>
      <c r="C25" s="157">
        <v>6999682</v>
      </c>
      <c r="D25" s="157">
        <v>5137544</v>
      </c>
      <c r="E25" s="157">
        <v>3770094</v>
      </c>
      <c r="F25" s="158">
        <v>7171684</v>
      </c>
    </row>
    <row r="26" spans="1:9" ht="18">
      <c r="A26" s="156" t="s">
        <v>121</v>
      </c>
      <c r="B26" s="157">
        <v>455153</v>
      </c>
      <c r="C26" s="157">
        <v>1934701</v>
      </c>
      <c r="D26" s="157">
        <v>1767676</v>
      </c>
      <c r="E26" s="157">
        <v>1015590</v>
      </c>
      <c r="F26" s="158">
        <v>2610585</v>
      </c>
      <c r="G26" s="168" t="s">
        <v>134</v>
      </c>
    </row>
    <row r="27" spans="1:9" ht="18">
      <c r="A27" s="169" t="s">
        <v>122</v>
      </c>
      <c r="B27" s="170">
        <f>SUM(B26/B23)</f>
        <v>6.3215694444444441</v>
      </c>
      <c r="C27" s="170">
        <f>SUM(C26/C23)</f>
        <v>8.0612541666666662</v>
      </c>
      <c r="D27" s="170">
        <f>SUM(D26/D23)</f>
        <v>10.398094117647059</v>
      </c>
      <c r="E27" s="170">
        <f>SUM(E26/E23)</f>
        <v>10.155900000000001</v>
      </c>
      <c r="F27" s="171">
        <f>SUM(F26/F23)</f>
        <v>10.44234</v>
      </c>
      <c r="G27" s="159">
        <f>SUM(B27:F27)/5</f>
        <v>9.075831545751635</v>
      </c>
    </row>
    <row r="28" spans="1:9" ht="18.75" thickBot="1">
      <c r="A28" s="172" t="s">
        <v>123</v>
      </c>
      <c r="B28" s="173">
        <f>SUM(B26/B25)</f>
        <v>0.23094283828222079</v>
      </c>
      <c r="C28" s="173">
        <f>SUM(C26/C25)</f>
        <v>0.27639841352792882</v>
      </c>
      <c r="D28" s="173">
        <f>SUM(D26/D25)</f>
        <v>0.34407024056630953</v>
      </c>
      <c r="E28" s="173">
        <f>SUM(E26/E25)</f>
        <v>0.26938055125415972</v>
      </c>
      <c r="F28" s="174">
        <f>SUM(F26/F25)</f>
        <v>0.36401283157484349</v>
      </c>
      <c r="G28" s="166">
        <f>AVERAGE(B28:F28)</f>
        <v>0.29696097504109248</v>
      </c>
    </row>
    <row r="29" spans="1:9" ht="15.75" thickTop="1"/>
    <row r="31" spans="1:9" ht="15.75">
      <c r="A31" s="164" t="s">
        <v>124</v>
      </c>
      <c r="B31" s="165"/>
      <c r="C31" s="165"/>
      <c r="D31" s="165"/>
      <c r="E31" s="165"/>
      <c r="F31" s="165"/>
    </row>
  </sheetData>
  <mergeCells count="3">
    <mergeCell ref="A1:G1"/>
    <mergeCell ref="A11:H11"/>
    <mergeCell ref="A21:F21"/>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Q39"/>
  <sheetViews>
    <sheetView workbookViewId="0">
      <selection activeCell="M1" sqref="M1"/>
    </sheetView>
  </sheetViews>
  <sheetFormatPr defaultRowHeight="15"/>
  <cols>
    <col min="1" max="1" width="53.7109375" customWidth="1"/>
    <col min="2" max="2" width="19.5703125" customWidth="1"/>
    <col min="3" max="3" width="9.7109375" customWidth="1"/>
    <col min="4" max="4" width="17.140625" customWidth="1"/>
    <col min="5" max="5" width="9.7109375" customWidth="1"/>
    <col min="6" max="6" width="18.42578125" customWidth="1"/>
    <col min="7" max="7" width="9.140625" customWidth="1"/>
    <col min="8" max="8" width="18.42578125" customWidth="1"/>
    <col min="9" max="9" width="9" customWidth="1"/>
    <col min="10" max="10" width="2.7109375" customWidth="1"/>
    <col min="11" max="11" width="24.7109375" customWidth="1"/>
  </cols>
  <sheetData>
    <row r="1" spans="1:17" ht="19.5" thickBot="1">
      <c r="A1" s="282" t="s">
        <v>100</v>
      </c>
      <c r="B1" s="283"/>
      <c r="C1" s="283"/>
      <c r="D1" s="283"/>
      <c r="E1" s="283"/>
      <c r="F1" s="283"/>
      <c r="G1" s="283"/>
      <c r="H1" s="283"/>
      <c r="I1" s="283"/>
      <c r="J1" s="283"/>
      <c r="K1" s="284"/>
    </row>
    <row r="2" spans="1:17" ht="16.5">
      <c r="A2" s="7" t="s">
        <v>92</v>
      </c>
      <c r="B2" s="71" t="s">
        <v>93</v>
      </c>
      <c r="C2" s="80" t="s">
        <v>1</v>
      </c>
      <c r="D2" s="75" t="s">
        <v>94</v>
      </c>
      <c r="E2" s="82" t="s">
        <v>1</v>
      </c>
      <c r="F2" s="73" t="s">
        <v>96</v>
      </c>
      <c r="G2" s="84" t="s">
        <v>1</v>
      </c>
      <c r="H2" s="256" t="s">
        <v>95</v>
      </c>
      <c r="I2" s="85" t="s">
        <v>1</v>
      </c>
      <c r="J2" s="69"/>
      <c r="K2" s="78" t="s">
        <v>185</v>
      </c>
      <c r="L2" s="68"/>
      <c r="M2" s="68"/>
      <c r="N2" s="68"/>
      <c r="O2" s="68"/>
      <c r="P2" s="68"/>
      <c r="Q2" s="68"/>
    </row>
    <row r="3" spans="1:17" ht="17.25" thickBot="1">
      <c r="A3" s="7" t="s">
        <v>229</v>
      </c>
      <c r="B3" s="257">
        <v>1955</v>
      </c>
      <c r="C3" s="258"/>
      <c r="D3" s="259">
        <v>1980</v>
      </c>
      <c r="E3" s="260"/>
      <c r="F3" s="261">
        <v>1969</v>
      </c>
      <c r="G3" s="262"/>
      <c r="H3" s="263">
        <v>1999</v>
      </c>
      <c r="I3" s="255"/>
      <c r="J3" s="69"/>
      <c r="K3" s="79"/>
      <c r="L3" s="68"/>
      <c r="M3" s="68"/>
      <c r="N3" s="68"/>
      <c r="O3" s="68"/>
      <c r="P3" s="68"/>
      <c r="Q3" s="68"/>
    </row>
    <row r="4" spans="1:17" ht="16.5">
      <c r="A4" s="7"/>
      <c r="B4" s="248"/>
      <c r="C4" s="249" t="s">
        <v>90</v>
      </c>
      <c r="D4" s="250"/>
      <c r="E4" s="251" t="s">
        <v>90</v>
      </c>
      <c r="F4" s="252"/>
      <c r="G4" s="253" t="s">
        <v>90</v>
      </c>
      <c r="H4" s="254"/>
      <c r="I4" s="85" t="s">
        <v>90</v>
      </c>
      <c r="J4" s="69"/>
      <c r="K4" s="79"/>
      <c r="L4" s="68"/>
      <c r="M4" s="68"/>
      <c r="N4" s="68"/>
      <c r="O4" s="68"/>
      <c r="P4" s="68"/>
      <c r="Q4" s="68"/>
    </row>
    <row r="5" spans="1:17" ht="16.5">
      <c r="A5" s="62" t="s">
        <v>97</v>
      </c>
      <c r="B5" s="72">
        <v>1965200</v>
      </c>
      <c r="C5" s="81">
        <f>+B5/$B$5</f>
        <v>1</v>
      </c>
      <c r="D5" s="76">
        <v>525300</v>
      </c>
      <c r="E5" s="83">
        <f>+D5/$D$5</f>
        <v>1</v>
      </c>
      <c r="F5" s="74">
        <v>1425000</v>
      </c>
      <c r="G5" s="101">
        <f t="shared" ref="G5" si="0">+F5/$F$5</f>
        <v>1</v>
      </c>
      <c r="H5" s="77">
        <v>2767500</v>
      </c>
      <c r="I5" s="103">
        <f>+H5/$H$5</f>
        <v>1</v>
      </c>
      <c r="J5" s="70"/>
      <c r="K5" s="79" t="s">
        <v>90</v>
      </c>
      <c r="L5" s="68"/>
      <c r="M5" s="68"/>
      <c r="N5" s="68"/>
      <c r="O5" s="68"/>
      <c r="P5" s="68"/>
      <c r="Q5" s="68"/>
    </row>
    <row r="6" spans="1:17" ht="16.5">
      <c r="A6" s="62"/>
      <c r="B6" s="123"/>
      <c r="C6" s="97"/>
      <c r="D6" s="124"/>
      <c r="E6" s="99"/>
      <c r="F6" s="125"/>
      <c r="G6" s="125"/>
      <c r="H6" s="126"/>
      <c r="I6" s="126"/>
      <c r="J6" s="127"/>
      <c r="K6" s="128"/>
      <c r="L6" s="68"/>
      <c r="M6" s="68"/>
      <c r="N6" s="68"/>
      <c r="O6" s="68"/>
      <c r="P6" s="68"/>
      <c r="Q6" s="68"/>
    </row>
    <row r="7" spans="1:17" ht="16.5">
      <c r="A7" s="62" t="s">
        <v>61</v>
      </c>
      <c r="B7" s="86" t="s">
        <v>89</v>
      </c>
      <c r="C7" s="87" t="s">
        <v>98</v>
      </c>
      <c r="D7" s="88" t="s">
        <v>89</v>
      </c>
      <c r="E7" s="89" t="s">
        <v>98</v>
      </c>
      <c r="F7" s="90" t="s">
        <v>89</v>
      </c>
      <c r="G7" s="91" t="s">
        <v>98</v>
      </c>
      <c r="H7" s="92" t="s">
        <v>89</v>
      </c>
      <c r="I7" s="93" t="s">
        <v>98</v>
      </c>
      <c r="J7" s="94"/>
      <c r="K7" s="95" t="s">
        <v>98</v>
      </c>
      <c r="L7" s="68"/>
      <c r="M7" s="68"/>
      <c r="N7" s="68"/>
      <c r="O7" s="68"/>
      <c r="P7" s="68"/>
      <c r="Q7" s="68"/>
    </row>
    <row r="8" spans="1:17" ht="16.5">
      <c r="A8" s="63" t="s">
        <v>62</v>
      </c>
      <c r="B8" s="96">
        <v>78600</v>
      </c>
      <c r="C8" s="97">
        <f t="shared" ref="C8:C14" si="1">+B8/$B$5</f>
        <v>3.9995929167514759E-2</v>
      </c>
      <c r="D8" s="98">
        <v>34000</v>
      </c>
      <c r="E8" s="99">
        <f t="shared" ref="E8:E14" si="2">+D8/$D$5</f>
        <v>6.4724919093851127E-2</v>
      </c>
      <c r="F8" s="100">
        <v>55000</v>
      </c>
      <c r="G8" s="101">
        <f t="shared" ref="G8:G14" si="3">+F8/$F$5</f>
        <v>3.8596491228070177E-2</v>
      </c>
      <c r="H8" s="102">
        <v>121000</v>
      </c>
      <c r="I8" s="103">
        <f>+H8/$H$5</f>
        <v>4.3721770551038847E-2</v>
      </c>
      <c r="J8" s="94"/>
      <c r="K8" s="104">
        <f>+(C8+E8+G8+I8)/4</f>
        <v>4.6759777510118727E-2</v>
      </c>
      <c r="L8" s="68"/>
      <c r="M8" s="68"/>
      <c r="N8" s="68"/>
      <c r="O8" s="68"/>
      <c r="P8" s="68"/>
      <c r="Q8" s="68"/>
    </row>
    <row r="9" spans="1:17" ht="16.5">
      <c r="A9" s="63" t="s">
        <v>63</v>
      </c>
      <c r="B9" s="96">
        <v>195000</v>
      </c>
      <c r="C9" s="97">
        <f t="shared" si="1"/>
        <v>9.9226541827803785E-2</v>
      </c>
      <c r="D9" s="98">
        <v>57000</v>
      </c>
      <c r="E9" s="99">
        <f t="shared" si="2"/>
        <v>0.10850942318675043</v>
      </c>
      <c r="F9" s="100">
        <v>140000</v>
      </c>
      <c r="G9" s="101">
        <f t="shared" si="3"/>
        <v>9.8245614035087719E-2</v>
      </c>
      <c r="H9" s="102">
        <v>295000</v>
      </c>
      <c r="I9" s="103">
        <f t="shared" ref="I9:I14" si="4">+H9/$H$5</f>
        <v>0.10659439927732611</v>
      </c>
      <c r="J9" s="94"/>
      <c r="K9" s="104">
        <f t="shared" ref="K9:K13" si="5">+(C9+E9+G9+I9)/4</f>
        <v>0.10314399458174202</v>
      </c>
      <c r="L9" s="68"/>
      <c r="M9" s="68"/>
      <c r="N9" s="68"/>
      <c r="O9" s="68"/>
      <c r="P9" s="68"/>
      <c r="Q9" s="68"/>
    </row>
    <row r="10" spans="1:17" ht="16.5">
      <c r="A10" s="63" t="s">
        <v>64</v>
      </c>
      <c r="B10" s="96">
        <v>157000</v>
      </c>
      <c r="C10" s="97">
        <f t="shared" si="1"/>
        <v>7.9890087522898431E-2</v>
      </c>
      <c r="D10" s="98">
        <v>48000</v>
      </c>
      <c r="E10" s="99">
        <f t="shared" si="2"/>
        <v>9.1376356367789832E-2</v>
      </c>
      <c r="F10" s="100">
        <v>150000</v>
      </c>
      <c r="G10" s="101">
        <f t="shared" si="3"/>
        <v>0.10526315789473684</v>
      </c>
      <c r="H10" s="102">
        <v>330000</v>
      </c>
      <c r="I10" s="103">
        <f t="shared" si="4"/>
        <v>0.11924119241192412</v>
      </c>
      <c r="J10" s="94"/>
      <c r="K10" s="104">
        <f t="shared" si="5"/>
        <v>9.8942698549337293E-2</v>
      </c>
      <c r="L10" s="68"/>
      <c r="M10" s="68"/>
      <c r="N10" s="68"/>
      <c r="O10" s="68"/>
      <c r="P10" s="68"/>
      <c r="Q10" s="68"/>
    </row>
    <row r="11" spans="1:17" ht="16.5">
      <c r="A11" s="63" t="s">
        <v>65</v>
      </c>
      <c r="B11" s="96">
        <v>20000</v>
      </c>
      <c r="C11" s="97">
        <f t="shared" si="1"/>
        <v>1.0177081213108081E-2</v>
      </c>
      <c r="D11" s="98">
        <v>6500</v>
      </c>
      <c r="E11" s="99">
        <f t="shared" si="2"/>
        <v>1.237388159147154E-2</v>
      </c>
      <c r="F11" s="100">
        <v>15000</v>
      </c>
      <c r="G11" s="101">
        <f t="shared" si="3"/>
        <v>1.0526315789473684E-2</v>
      </c>
      <c r="H11" s="102">
        <v>30000</v>
      </c>
      <c r="I11" s="103">
        <f t="shared" si="4"/>
        <v>1.0840108401084011E-2</v>
      </c>
      <c r="J11" s="94"/>
      <c r="K11" s="104">
        <f t="shared" si="5"/>
        <v>1.0979346748784327E-2</v>
      </c>
      <c r="L11" s="68"/>
      <c r="M11" s="68"/>
      <c r="N11" s="68"/>
      <c r="O11" s="68"/>
      <c r="P11" s="68"/>
      <c r="Q11" s="68"/>
    </row>
    <row r="12" spans="1:17" ht="16.5">
      <c r="A12" s="63" t="s">
        <v>66</v>
      </c>
      <c r="B12" s="96">
        <v>20000</v>
      </c>
      <c r="C12" s="97">
        <f t="shared" si="1"/>
        <v>1.0177081213108081E-2</v>
      </c>
      <c r="D12" s="98">
        <v>7400</v>
      </c>
      <c r="E12" s="99">
        <f t="shared" si="2"/>
        <v>1.40871882733676E-2</v>
      </c>
      <c r="F12" s="100">
        <v>21500</v>
      </c>
      <c r="G12" s="101">
        <f t="shared" si="3"/>
        <v>1.5087719298245613E-2</v>
      </c>
      <c r="H12" s="102">
        <v>33000</v>
      </c>
      <c r="I12" s="103">
        <f t="shared" si="4"/>
        <v>1.1924119241192412E-2</v>
      </c>
      <c r="J12" s="94"/>
      <c r="K12" s="104">
        <f t="shared" si="5"/>
        <v>1.2819027006478426E-2</v>
      </c>
      <c r="L12" s="68"/>
      <c r="M12" s="68"/>
      <c r="N12" s="68"/>
      <c r="O12" s="68"/>
      <c r="P12" s="68"/>
      <c r="Q12" s="68"/>
    </row>
    <row r="13" spans="1:17" ht="16.5">
      <c r="A13" s="63" t="s">
        <v>67</v>
      </c>
      <c r="B13" s="105">
        <v>50000</v>
      </c>
      <c r="C13" s="97">
        <f t="shared" si="1"/>
        <v>2.54427030327702E-2</v>
      </c>
      <c r="D13" s="106">
        <v>16000</v>
      </c>
      <c r="E13" s="99">
        <f t="shared" si="2"/>
        <v>3.0458785455929945E-2</v>
      </c>
      <c r="F13" s="107">
        <v>35900</v>
      </c>
      <c r="G13" s="101">
        <f t="shared" si="3"/>
        <v>2.519298245614035E-2</v>
      </c>
      <c r="H13" s="108">
        <v>80000</v>
      </c>
      <c r="I13" s="103">
        <f t="shared" si="4"/>
        <v>2.8906955736224028E-2</v>
      </c>
      <c r="J13" s="94"/>
      <c r="K13" s="104">
        <f t="shared" si="5"/>
        <v>2.7500356670266131E-2</v>
      </c>
      <c r="L13" s="68"/>
      <c r="M13" s="68"/>
      <c r="N13" s="68"/>
      <c r="O13" s="68"/>
      <c r="P13" s="68"/>
      <c r="Q13" s="68"/>
    </row>
    <row r="14" spans="1:17" ht="16.5">
      <c r="A14" s="63" t="s">
        <v>68</v>
      </c>
      <c r="B14" s="96">
        <f>SUM(B8:B13)</f>
        <v>520600</v>
      </c>
      <c r="C14" s="97">
        <f t="shared" si="1"/>
        <v>0.26490942397720335</v>
      </c>
      <c r="D14" s="98">
        <f>SUM(D8:D13)</f>
        <v>168900</v>
      </c>
      <c r="E14" s="99">
        <f t="shared" si="2"/>
        <v>0.32153055396916047</v>
      </c>
      <c r="F14" s="100">
        <f>SUM(F8:F13)</f>
        <v>417400</v>
      </c>
      <c r="G14" s="101">
        <f t="shared" si="3"/>
        <v>0.2929122807017544</v>
      </c>
      <c r="H14" s="102">
        <f>SUM(H8:H13)</f>
        <v>889000</v>
      </c>
      <c r="I14" s="103">
        <f t="shared" si="4"/>
        <v>0.3212285456187895</v>
      </c>
      <c r="J14" s="94"/>
      <c r="K14" s="104">
        <f>+(C14+E14+G14+I14)/4</f>
        <v>0.30014520106672693</v>
      </c>
      <c r="L14" s="68"/>
      <c r="M14" s="68"/>
      <c r="N14" s="68"/>
      <c r="O14" s="68"/>
      <c r="P14" s="68"/>
      <c r="Q14" s="68"/>
    </row>
    <row r="15" spans="1:17" ht="16.5">
      <c r="A15" s="3"/>
      <c r="B15" s="96"/>
      <c r="C15" s="96"/>
      <c r="D15" s="98"/>
      <c r="E15" s="98"/>
      <c r="F15" s="100"/>
      <c r="G15" s="100"/>
      <c r="H15" s="102"/>
      <c r="I15" s="102"/>
      <c r="J15" s="94"/>
      <c r="K15" s="109"/>
      <c r="L15" s="68"/>
      <c r="M15" s="68"/>
      <c r="N15" s="68"/>
      <c r="O15" s="68"/>
      <c r="P15" s="68"/>
      <c r="Q15" s="68"/>
    </row>
    <row r="16" spans="1:17" ht="16.5">
      <c r="A16" s="62" t="s">
        <v>69</v>
      </c>
      <c r="B16" s="96"/>
      <c r="C16" s="96"/>
      <c r="D16" s="98"/>
      <c r="E16" s="98"/>
      <c r="F16" s="100"/>
      <c r="G16" s="100"/>
      <c r="H16" s="102"/>
      <c r="I16" s="102"/>
      <c r="J16" s="94"/>
      <c r="K16" s="109"/>
      <c r="L16" s="68"/>
      <c r="M16" s="68"/>
      <c r="N16" s="68"/>
      <c r="O16" s="68"/>
      <c r="P16" s="68"/>
      <c r="Q16" s="68"/>
    </row>
    <row r="17" spans="1:17" ht="16.5">
      <c r="A17" s="63" t="s">
        <v>70</v>
      </c>
      <c r="B17" s="96">
        <v>5000</v>
      </c>
      <c r="C17" s="97">
        <f t="shared" ref="C17:C24" si="6">+B17/$B$5</f>
        <v>2.5442703032770202E-3</v>
      </c>
      <c r="D17" s="98">
        <v>1900</v>
      </c>
      <c r="E17" s="99">
        <f t="shared" ref="E17:E24" si="7">+D17/$D$5</f>
        <v>3.6169807728916809E-3</v>
      </c>
      <c r="F17" s="100">
        <v>3200</v>
      </c>
      <c r="G17" s="101">
        <f t="shared" ref="G17:G24" si="8">+F17/$F$5</f>
        <v>2.2456140350877191E-3</v>
      </c>
      <c r="H17" s="102">
        <v>10000</v>
      </c>
      <c r="I17" s="103">
        <f t="shared" ref="I17:I24" si="9">+H17/$H$5</f>
        <v>3.6133694670280035E-3</v>
      </c>
      <c r="J17" s="94"/>
      <c r="K17" s="104">
        <f t="shared" ref="K17:K23" si="10">+(C17+E17+G17+I17)/4</f>
        <v>3.0050586445711058E-3</v>
      </c>
      <c r="L17" s="68"/>
      <c r="M17" s="68"/>
      <c r="N17" s="68"/>
      <c r="O17" s="68"/>
      <c r="P17" s="68"/>
      <c r="Q17" s="68"/>
    </row>
    <row r="18" spans="1:17" ht="16.5">
      <c r="A18" s="63" t="s">
        <v>71</v>
      </c>
      <c r="B18" s="96">
        <v>20000</v>
      </c>
      <c r="C18" s="97">
        <f t="shared" si="6"/>
        <v>1.0177081213108081E-2</v>
      </c>
      <c r="D18" s="98">
        <v>5000</v>
      </c>
      <c r="E18" s="99">
        <f t="shared" si="7"/>
        <v>9.5183704549781072E-3</v>
      </c>
      <c r="F18" s="100">
        <v>15000</v>
      </c>
      <c r="G18" s="101">
        <f t="shared" si="8"/>
        <v>1.0526315789473684E-2</v>
      </c>
      <c r="H18" s="102">
        <v>38000</v>
      </c>
      <c r="I18" s="103">
        <f t="shared" si="9"/>
        <v>1.3730803974706414E-2</v>
      </c>
      <c r="J18" s="94"/>
      <c r="K18" s="104">
        <f t="shared" si="10"/>
        <v>1.098814285806657E-2</v>
      </c>
      <c r="L18" s="68"/>
      <c r="M18" s="68"/>
      <c r="N18" s="68"/>
      <c r="O18" s="68"/>
      <c r="P18" s="68"/>
      <c r="Q18" s="68"/>
    </row>
    <row r="19" spans="1:17" ht="16.5">
      <c r="A19" s="63" t="s">
        <v>72</v>
      </c>
      <c r="B19" s="96">
        <v>2000</v>
      </c>
      <c r="C19" s="97">
        <f t="shared" si="6"/>
        <v>1.0177081213108082E-3</v>
      </c>
      <c r="D19" s="98">
        <v>1000</v>
      </c>
      <c r="E19" s="99">
        <f t="shared" si="7"/>
        <v>1.9036740909956216E-3</v>
      </c>
      <c r="F19" s="100">
        <v>1500</v>
      </c>
      <c r="G19" s="101">
        <f t="shared" si="8"/>
        <v>1.0526315789473684E-3</v>
      </c>
      <c r="H19" s="102">
        <v>5000</v>
      </c>
      <c r="I19" s="103">
        <f t="shared" si="9"/>
        <v>1.8066847335140017E-3</v>
      </c>
      <c r="J19" s="94"/>
      <c r="K19" s="104">
        <f t="shared" si="10"/>
        <v>1.4451746311919499E-3</v>
      </c>
      <c r="L19" s="68"/>
      <c r="M19" s="68"/>
      <c r="N19" s="68"/>
      <c r="O19" s="68"/>
      <c r="P19" s="68"/>
      <c r="Q19" s="68"/>
    </row>
    <row r="20" spans="1:17" ht="16.5">
      <c r="A20" s="63" t="s">
        <v>73</v>
      </c>
      <c r="B20" s="96">
        <v>5000</v>
      </c>
      <c r="C20" s="97">
        <f t="shared" si="6"/>
        <v>2.5442703032770202E-3</v>
      </c>
      <c r="D20" s="98">
        <v>2200</v>
      </c>
      <c r="E20" s="99">
        <f t="shared" si="7"/>
        <v>4.1880830001903672E-3</v>
      </c>
      <c r="F20" s="100">
        <v>10000</v>
      </c>
      <c r="G20" s="101">
        <f t="shared" si="8"/>
        <v>7.0175438596491229E-3</v>
      </c>
      <c r="H20" s="102">
        <v>2000</v>
      </c>
      <c r="I20" s="103">
        <f t="shared" si="9"/>
        <v>7.2267389340560076E-4</v>
      </c>
      <c r="J20" s="94"/>
      <c r="K20" s="104">
        <f t="shared" si="10"/>
        <v>3.6181427641305279E-3</v>
      </c>
      <c r="L20" s="68"/>
      <c r="M20" s="68"/>
      <c r="N20" s="68"/>
      <c r="O20" s="68"/>
      <c r="P20" s="68"/>
      <c r="Q20" s="68"/>
    </row>
    <row r="21" spans="1:17" ht="16.5">
      <c r="A21" s="63" t="s">
        <v>74</v>
      </c>
      <c r="B21" s="96">
        <v>10000</v>
      </c>
      <c r="C21" s="97">
        <f t="shared" si="6"/>
        <v>5.0885406065540404E-3</v>
      </c>
      <c r="D21" s="98">
        <v>2500</v>
      </c>
      <c r="E21" s="99">
        <f t="shared" si="7"/>
        <v>4.7591852274890536E-3</v>
      </c>
      <c r="F21" s="100">
        <v>5000</v>
      </c>
      <c r="G21" s="101">
        <f t="shared" si="8"/>
        <v>3.5087719298245615E-3</v>
      </c>
      <c r="H21" s="102">
        <v>22500</v>
      </c>
      <c r="I21" s="103">
        <f t="shared" si="9"/>
        <v>8.130081300813009E-3</v>
      </c>
      <c r="J21" s="94"/>
      <c r="K21" s="104">
        <f t="shared" si="10"/>
        <v>5.3716447661701656E-3</v>
      </c>
      <c r="L21" s="68"/>
      <c r="M21" s="68"/>
      <c r="N21" s="68"/>
      <c r="O21" s="68"/>
      <c r="P21" s="68"/>
      <c r="Q21" s="68"/>
    </row>
    <row r="22" spans="1:17" ht="16.5">
      <c r="A22" s="63" t="s">
        <v>75</v>
      </c>
      <c r="B22" s="96">
        <v>5000</v>
      </c>
      <c r="C22" s="97">
        <f t="shared" si="6"/>
        <v>2.5442703032770202E-3</v>
      </c>
      <c r="D22" s="98">
        <v>1500</v>
      </c>
      <c r="E22" s="99">
        <f t="shared" si="7"/>
        <v>2.8555111364934323E-3</v>
      </c>
      <c r="F22" s="100">
        <v>2300</v>
      </c>
      <c r="G22" s="101">
        <f t="shared" si="8"/>
        <v>1.6140350877192982E-3</v>
      </c>
      <c r="H22" s="102">
        <v>3200</v>
      </c>
      <c r="I22" s="103">
        <f t="shared" si="9"/>
        <v>1.1562782294489611E-3</v>
      </c>
      <c r="J22" s="94"/>
      <c r="K22" s="104">
        <f t="shared" si="10"/>
        <v>2.0425236892346781E-3</v>
      </c>
      <c r="L22" s="68"/>
      <c r="M22" s="68"/>
      <c r="N22" s="68"/>
      <c r="O22" s="68"/>
      <c r="P22" s="68"/>
      <c r="Q22" s="68"/>
    </row>
    <row r="23" spans="1:17" ht="16.5">
      <c r="A23" s="63" t="s">
        <v>76</v>
      </c>
      <c r="B23" s="105">
        <v>0</v>
      </c>
      <c r="C23" s="97">
        <f t="shared" si="6"/>
        <v>0</v>
      </c>
      <c r="D23" s="106">
        <v>0</v>
      </c>
      <c r="E23" s="99">
        <f t="shared" si="7"/>
        <v>0</v>
      </c>
      <c r="F23" s="107">
        <v>0</v>
      </c>
      <c r="G23" s="101">
        <f t="shared" si="8"/>
        <v>0</v>
      </c>
      <c r="H23" s="108">
        <v>0</v>
      </c>
      <c r="I23" s="103">
        <f t="shared" si="9"/>
        <v>0</v>
      </c>
      <c r="J23" s="94"/>
      <c r="K23" s="104">
        <f t="shared" si="10"/>
        <v>0</v>
      </c>
      <c r="L23" s="68"/>
      <c r="M23" s="68"/>
      <c r="N23" s="68"/>
      <c r="O23" s="68"/>
      <c r="P23" s="68"/>
      <c r="Q23" s="68"/>
    </row>
    <row r="24" spans="1:17" ht="16.5">
      <c r="A24" s="63" t="s">
        <v>77</v>
      </c>
      <c r="B24" s="96">
        <f>SUM(B17:B23)</f>
        <v>47000</v>
      </c>
      <c r="C24" s="97">
        <f t="shared" si="6"/>
        <v>2.3916140850803989E-2</v>
      </c>
      <c r="D24" s="98">
        <f>SUM(D17:D23)</f>
        <v>14100</v>
      </c>
      <c r="E24" s="99">
        <f t="shared" si="7"/>
        <v>2.6841804683038265E-2</v>
      </c>
      <c r="F24" s="100">
        <f>SUM(F17:F23)</f>
        <v>37000</v>
      </c>
      <c r="G24" s="101">
        <f t="shared" si="8"/>
        <v>2.5964912280701753E-2</v>
      </c>
      <c r="H24" s="102">
        <f>SUM(H17:H23)</f>
        <v>80700</v>
      </c>
      <c r="I24" s="103">
        <f t="shared" si="9"/>
        <v>2.915989159891599E-2</v>
      </c>
      <c r="J24" s="94"/>
      <c r="K24" s="104">
        <f>+(C24+E24+G24+I24)/4</f>
        <v>2.6470687353365E-2</v>
      </c>
      <c r="L24" s="68"/>
      <c r="M24" s="68"/>
      <c r="N24" s="68"/>
      <c r="O24" s="68"/>
      <c r="P24" s="68"/>
      <c r="Q24" s="68"/>
    </row>
    <row r="25" spans="1:17" ht="16.5">
      <c r="A25" s="3"/>
      <c r="B25" s="96"/>
      <c r="C25" s="96"/>
      <c r="D25" s="98"/>
      <c r="E25" s="98"/>
      <c r="F25" s="100"/>
      <c r="G25" s="100"/>
      <c r="H25" s="102"/>
      <c r="I25" s="102"/>
      <c r="J25" s="94"/>
      <c r="K25" s="109"/>
      <c r="L25" s="68"/>
      <c r="M25" s="68"/>
      <c r="N25" s="68"/>
      <c r="O25" s="68"/>
      <c r="P25" s="68"/>
      <c r="Q25" s="68"/>
    </row>
    <row r="26" spans="1:17" ht="16.5">
      <c r="A26" s="62" t="s">
        <v>78</v>
      </c>
      <c r="B26" s="96"/>
      <c r="C26" s="96"/>
      <c r="D26" s="98"/>
      <c r="E26" s="98"/>
      <c r="F26" s="100"/>
      <c r="G26" s="100"/>
      <c r="H26" s="102"/>
      <c r="I26" s="102"/>
      <c r="J26" s="94"/>
      <c r="K26" s="109"/>
      <c r="L26" s="68"/>
      <c r="M26" s="68"/>
      <c r="N26" s="68"/>
      <c r="O26" s="68"/>
      <c r="P26" s="68"/>
      <c r="Q26" s="68"/>
    </row>
    <row r="27" spans="1:17" ht="16.5">
      <c r="A27" s="63" t="s">
        <v>79</v>
      </c>
      <c r="B27" s="96">
        <v>75000</v>
      </c>
      <c r="C27" s="97">
        <f t="shared" ref="C27:C31" si="11">+B27/$B$5</f>
        <v>3.81640545491553E-2</v>
      </c>
      <c r="D27" s="98">
        <v>18000</v>
      </c>
      <c r="E27" s="99">
        <f>+D27/$D$5</f>
        <v>3.4266133637921185E-2</v>
      </c>
      <c r="F27" s="100">
        <v>50000</v>
      </c>
      <c r="G27" s="101">
        <f>+F27/$F$5</f>
        <v>3.5087719298245612E-2</v>
      </c>
      <c r="H27" s="102">
        <v>83600</v>
      </c>
      <c r="I27" s="103">
        <f t="shared" ref="I27:I31" si="12">+H27/$H$5</f>
        <v>3.0207768744354109E-2</v>
      </c>
      <c r="J27" s="94"/>
      <c r="K27" s="104">
        <f t="shared" ref="K27:K31" si="13">+(C27+E27+G27+I27)/4</f>
        <v>3.4431419057419053E-2</v>
      </c>
      <c r="L27" s="68"/>
      <c r="M27" s="68"/>
      <c r="N27" s="68"/>
      <c r="O27" s="68"/>
      <c r="P27" s="68"/>
      <c r="Q27" s="68"/>
    </row>
    <row r="28" spans="1:17" ht="16.5">
      <c r="A28" s="63" t="s">
        <v>99</v>
      </c>
      <c r="B28" s="96">
        <v>35000</v>
      </c>
      <c r="C28" s="97">
        <f t="shared" si="11"/>
        <v>1.7809892122939142E-2</v>
      </c>
      <c r="D28" s="98">
        <v>7000</v>
      </c>
      <c r="E28" s="99">
        <f>+D28/$D$5</f>
        <v>1.3325718636969351E-2</v>
      </c>
      <c r="F28" s="100">
        <v>27600</v>
      </c>
      <c r="G28" s="101">
        <f>+F28/$F$5</f>
        <v>1.936842105263158E-2</v>
      </c>
      <c r="H28" s="102">
        <v>31700</v>
      </c>
      <c r="I28" s="103">
        <f t="shared" si="12"/>
        <v>1.1454381210478771E-2</v>
      </c>
      <c r="J28" s="94"/>
      <c r="K28" s="104">
        <f t="shared" si="13"/>
        <v>1.548960325575471E-2</v>
      </c>
      <c r="L28" s="68"/>
      <c r="M28" s="68"/>
      <c r="N28" s="68"/>
      <c r="O28" s="68"/>
      <c r="P28" s="68"/>
      <c r="Q28" s="68"/>
    </row>
    <row r="29" spans="1:17" ht="16.5">
      <c r="A29" s="63" t="s">
        <v>80</v>
      </c>
      <c r="B29" s="96">
        <v>60000</v>
      </c>
      <c r="C29" s="97">
        <f t="shared" si="11"/>
        <v>3.0531243639324242E-2</v>
      </c>
      <c r="D29" s="98">
        <v>15500</v>
      </c>
      <c r="E29" s="99">
        <f>+D29/$D$5</f>
        <v>2.9506948410432134E-2</v>
      </c>
      <c r="F29" s="100">
        <v>33700</v>
      </c>
      <c r="G29" s="101">
        <f>+F29/$F$5</f>
        <v>2.3649122807017545E-2</v>
      </c>
      <c r="H29" s="102">
        <v>78900</v>
      </c>
      <c r="I29" s="103">
        <f t="shared" si="12"/>
        <v>2.8509485094850948E-2</v>
      </c>
      <c r="J29" s="94"/>
      <c r="K29" s="104">
        <f t="shared" si="13"/>
        <v>2.8049199987906216E-2</v>
      </c>
      <c r="L29" s="68"/>
      <c r="M29" s="68"/>
      <c r="N29" s="68"/>
      <c r="O29" s="68"/>
      <c r="P29" s="68"/>
      <c r="Q29" s="68"/>
    </row>
    <row r="30" spans="1:17" ht="16.5">
      <c r="A30" s="63" t="s">
        <v>81</v>
      </c>
      <c r="B30" s="105">
        <v>25000</v>
      </c>
      <c r="C30" s="97">
        <f t="shared" si="11"/>
        <v>1.27213515163851E-2</v>
      </c>
      <c r="D30" s="106">
        <v>6200</v>
      </c>
      <c r="E30" s="99">
        <f>+D30/$D$5</f>
        <v>1.1802779364172854E-2</v>
      </c>
      <c r="F30" s="107">
        <v>0</v>
      </c>
      <c r="G30" s="101">
        <f>+F30/$F$5</f>
        <v>0</v>
      </c>
      <c r="H30" s="108">
        <v>50000</v>
      </c>
      <c r="I30" s="103">
        <f t="shared" si="12"/>
        <v>1.8066847335140017E-2</v>
      </c>
      <c r="J30" s="94"/>
      <c r="K30" s="104">
        <f t="shared" si="13"/>
        <v>1.0647744553924494E-2</v>
      </c>
      <c r="L30" s="68"/>
      <c r="M30" s="68"/>
      <c r="N30" s="68"/>
      <c r="O30" s="68"/>
      <c r="P30" s="68"/>
      <c r="Q30" s="68"/>
    </row>
    <row r="31" spans="1:17" ht="16.5">
      <c r="A31" s="63" t="s">
        <v>82</v>
      </c>
      <c r="B31" s="96">
        <f>SUM(B27:B30)</f>
        <v>195000</v>
      </c>
      <c r="C31" s="97">
        <f t="shared" si="11"/>
        <v>9.9226541827803785E-2</v>
      </c>
      <c r="D31" s="98">
        <f>SUM(D27:D30)</f>
        <v>46700</v>
      </c>
      <c r="E31" s="99">
        <f>+D31/$D$5</f>
        <v>8.8901580049495527E-2</v>
      </c>
      <c r="F31" s="100">
        <f>SUM(F27:F30)</f>
        <v>111300</v>
      </c>
      <c r="G31" s="101">
        <f>+F31/$F$5</f>
        <v>7.8105263157894733E-2</v>
      </c>
      <c r="H31" s="102">
        <f>SUM(H27:H30)</f>
        <v>244200</v>
      </c>
      <c r="I31" s="103">
        <f t="shared" si="12"/>
        <v>8.8238482384823846E-2</v>
      </c>
      <c r="J31" s="94"/>
      <c r="K31" s="104">
        <f t="shared" si="13"/>
        <v>8.8617966855004476E-2</v>
      </c>
      <c r="L31" s="68"/>
      <c r="M31" s="68"/>
      <c r="N31" s="68"/>
      <c r="O31" s="68"/>
      <c r="P31" s="68"/>
      <c r="Q31" s="68"/>
    </row>
    <row r="32" spans="1:17" ht="16.5">
      <c r="A32" s="3"/>
      <c r="B32" s="96"/>
      <c r="C32" s="96"/>
      <c r="D32" s="98"/>
      <c r="E32" s="98"/>
      <c r="F32" s="100"/>
      <c r="G32" s="100"/>
      <c r="H32" s="102"/>
      <c r="I32" s="102"/>
      <c r="J32" s="94"/>
      <c r="K32" s="109"/>
      <c r="L32" s="68"/>
      <c r="M32" s="68"/>
      <c r="N32" s="68"/>
      <c r="O32" s="68"/>
      <c r="P32" s="68"/>
      <c r="Q32" s="68"/>
    </row>
    <row r="33" spans="1:17" ht="16.5">
      <c r="A33" s="62" t="s">
        <v>83</v>
      </c>
      <c r="B33" s="96"/>
      <c r="C33" s="96"/>
      <c r="D33" s="98"/>
      <c r="E33" s="98"/>
      <c r="F33" s="100"/>
      <c r="G33" s="100"/>
      <c r="H33" s="102"/>
      <c r="I33" s="102"/>
      <c r="J33" s="94"/>
      <c r="K33" s="109"/>
      <c r="L33" s="68"/>
      <c r="M33" s="68"/>
      <c r="N33" s="68"/>
      <c r="O33" s="68"/>
      <c r="P33" s="68"/>
      <c r="Q33" s="68"/>
    </row>
    <row r="34" spans="1:17" ht="16.5">
      <c r="A34" s="65" t="s">
        <v>85</v>
      </c>
      <c r="B34" s="105">
        <v>9600</v>
      </c>
      <c r="C34" s="97">
        <f>+B34/$B$5</f>
        <v>4.8849989822918787E-3</v>
      </c>
      <c r="D34" s="106">
        <v>8400</v>
      </c>
      <c r="E34" s="99">
        <f>+D34/$D$5</f>
        <v>1.5990862364363222E-2</v>
      </c>
      <c r="F34" s="107">
        <v>10800</v>
      </c>
      <c r="G34" s="101">
        <f>+F34/$F$5</f>
        <v>7.5789473684210523E-3</v>
      </c>
      <c r="H34" s="108">
        <v>13200</v>
      </c>
      <c r="I34" s="103">
        <f>+H34/$H$5</f>
        <v>4.7696476964769648E-3</v>
      </c>
      <c r="J34" s="94"/>
      <c r="K34" s="104">
        <f>+(C34+E34+G34+I34)/4</f>
        <v>8.3061141028882794E-3</v>
      </c>
      <c r="L34" s="68"/>
      <c r="M34" s="68"/>
      <c r="N34" s="68"/>
      <c r="O34" s="68"/>
      <c r="P34" s="68"/>
      <c r="Q34" s="68"/>
    </row>
    <row r="35" spans="1:17" ht="16.5">
      <c r="A35" s="66" t="s">
        <v>1</v>
      </c>
      <c r="B35" s="110"/>
      <c r="C35" s="110"/>
      <c r="D35" s="111"/>
      <c r="E35" s="111"/>
      <c r="F35" s="112"/>
      <c r="G35" s="112"/>
      <c r="H35" s="113"/>
      <c r="I35" s="113"/>
      <c r="J35" s="94"/>
      <c r="K35" s="109"/>
      <c r="L35" s="68"/>
      <c r="M35" s="68"/>
      <c r="N35" s="68"/>
      <c r="O35" s="68"/>
      <c r="P35" s="68"/>
      <c r="Q35" s="68"/>
    </row>
    <row r="36" spans="1:17" ht="16.5">
      <c r="A36" s="67" t="s">
        <v>86</v>
      </c>
      <c r="B36" s="96">
        <f>+B14+B24+B31+B34</f>
        <v>772200</v>
      </c>
      <c r="C36" s="114"/>
      <c r="D36" s="98">
        <f>+D14+D24+D31+D34</f>
        <v>238100</v>
      </c>
      <c r="E36" s="115"/>
      <c r="F36" s="100">
        <f>+F14+F24+F31+F34</f>
        <v>576500</v>
      </c>
      <c r="G36" s="116"/>
      <c r="H36" s="102">
        <f>+H14+H24+H31+H34</f>
        <v>1227100</v>
      </c>
      <c r="I36" s="117"/>
      <c r="J36" s="94"/>
      <c r="K36" s="109"/>
      <c r="L36" s="68"/>
      <c r="M36" s="68"/>
      <c r="N36" s="68"/>
      <c r="O36" s="68"/>
      <c r="P36" s="68"/>
      <c r="Q36" s="68"/>
    </row>
    <row r="37" spans="1:17" ht="16.5">
      <c r="A37" s="67" t="s">
        <v>87</v>
      </c>
      <c r="B37" s="118">
        <f>+B36/B5</f>
        <v>0.39293710563810297</v>
      </c>
      <c r="C37" s="96"/>
      <c r="D37" s="119">
        <f>+D36/D5</f>
        <v>0.45326480106605749</v>
      </c>
      <c r="E37" s="98"/>
      <c r="F37" s="120">
        <f>+F36/F5</f>
        <v>0.40456140350877196</v>
      </c>
      <c r="G37" s="112"/>
      <c r="H37" s="121">
        <f>+H36/H5</f>
        <v>0.44339656729900634</v>
      </c>
      <c r="I37" s="113"/>
      <c r="J37" s="94"/>
      <c r="K37" s="122">
        <f>+(B37+D37+F37+H37)/4</f>
        <v>0.42353996937798466</v>
      </c>
      <c r="L37" s="68"/>
      <c r="M37" s="68"/>
      <c r="N37" s="68"/>
      <c r="O37" s="68"/>
      <c r="P37" s="68"/>
      <c r="Q37" s="68"/>
    </row>
    <row r="38" spans="1:17" ht="16.5">
      <c r="A38" s="3"/>
      <c r="B38" s="64"/>
      <c r="C38" s="64"/>
      <c r="F38" s="3"/>
      <c r="G38" s="3"/>
      <c r="H38" s="3"/>
      <c r="I38" s="3"/>
      <c r="J38" s="68"/>
      <c r="K38" s="68"/>
      <c r="L38" s="68"/>
      <c r="M38" s="68"/>
      <c r="N38" s="68"/>
      <c r="O38" s="68"/>
      <c r="P38" s="68"/>
      <c r="Q38" s="68"/>
    </row>
    <row r="39" spans="1:17" ht="16.5">
      <c r="A39" s="3"/>
      <c r="B39" s="64"/>
      <c r="C39" s="64"/>
      <c r="D39" s="3"/>
      <c r="E39" s="3"/>
      <c r="F39" s="3"/>
      <c r="G39" s="3"/>
      <c r="H39" s="3"/>
      <c r="I39" s="3"/>
      <c r="J39" s="68"/>
      <c r="K39" s="68"/>
      <c r="L39" s="68"/>
      <c r="M39" s="68"/>
      <c r="N39" s="68"/>
      <c r="O39" s="68"/>
      <c r="P39" s="68"/>
      <c r="Q39" s="68"/>
    </row>
  </sheetData>
  <mergeCells count="1">
    <mergeCell ref="A1:K1"/>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Q37"/>
  <sheetViews>
    <sheetView topLeftCell="A10" workbookViewId="0">
      <selection activeCell="S1" sqref="S1"/>
    </sheetView>
  </sheetViews>
  <sheetFormatPr defaultRowHeight="15"/>
  <cols>
    <col min="1" max="1" width="19.85546875" customWidth="1"/>
    <col min="3" max="3" width="1.42578125" customWidth="1"/>
    <col min="4" max="4" width="20.5703125" customWidth="1"/>
    <col min="6" max="6" width="1.42578125" customWidth="1"/>
    <col min="7" max="7" width="19.7109375" customWidth="1"/>
    <col min="8" max="8" width="11.140625" customWidth="1"/>
    <col min="9" max="9" width="1.5703125" customWidth="1"/>
    <col min="10" max="10" width="23.28515625" customWidth="1"/>
    <col min="12" max="12" width="1.7109375" customWidth="1"/>
    <col min="13" max="13" width="23" customWidth="1"/>
    <col min="14" max="14" width="11.7109375" customWidth="1"/>
    <col min="15" max="15" width="1.7109375" customWidth="1"/>
    <col min="16" max="16" width="24.28515625" customWidth="1"/>
  </cols>
  <sheetData>
    <row r="1" spans="1:17" ht="19.5" thickBot="1">
      <c r="A1" s="285" t="s">
        <v>228</v>
      </c>
      <c r="B1" s="286"/>
      <c r="C1" s="286"/>
      <c r="D1" s="286"/>
      <c r="E1" s="286"/>
      <c r="F1" s="286"/>
      <c r="G1" s="286"/>
      <c r="H1" s="286"/>
      <c r="I1" s="286"/>
      <c r="J1" s="286"/>
      <c r="K1" s="286"/>
      <c r="L1" s="286"/>
      <c r="M1" s="286"/>
      <c r="N1" s="286"/>
      <c r="O1" s="286"/>
      <c r="P1" s="286"/>
      <c r="Q1" s="287"/>
    </row>
    <row r="2" spans="1:17" ht="15.75" thickBot="1">
      <c r="A2" s="288" t="s">
        <v>186</v>
      </c>
      <c r="B2" s="289"/>
      <c r="D2" s="288" t="s">
        <v>187</v>
      </c>
      <c r="E2" s="289"/>
      <c r="G2" s="288" t="s">
        <v>188</v>
      </c>
      <c r="H2" s="289"/>
      <c r="J2" s="288" t="s">
        <v>189</v>
      </c>
      <c r="K2" s="289"/>
      <c r="M2" s="288" t="s">
        <v>190</v>
      </c>
      <c r="N2" s="289"/>
      <c r="P2" s="288" t="s">
        <v>191</v>
      </c>
      <c r="Q2" s="289"/>
    </row>
    <row r="3" spans="1:17">
      <c r="A3" s="224" t="s">
        <v>227</v>
      </c>
      <c r="B3" s="225"/>
      <c r="D3" s="224" t="s">
        <v>227</v>
      </c>
      <c r="E3" s="225"/>
      <c r="G3" s="224" t="s">
        <v>227</v>
      </c>
      <c r="H3" s="225"/>
      <c r="J3" s="224" t="s">
        <v>227</v>
      </c>
      <c r="K3" s="225"/>
      <c r="M3" s="224" t="s">
        <v>227</v>
      </c>
      <c r="N3" s="225"/>
      <c r="P3" s="224" t="s">
        <v>227</v>
      </c>
      <c r="Q3" s="225"/>
    </row>
    <row r="4" spans="1:17">
      <c r="A4" s="226">
        <v>7800</v>
      </c>
      <c r="B4" s="225"/>
      <c r="D4" s="226">
        <v>16360</v>
      </c>
      <c r="E4" s="225"/>
      <c r="G4" s="226">
        <v>204432</v>
      </c>
      <c r="H4" s="225"/>
      <c r="J4" s="226">
        <v>118625</v>
      </c>
      <c r="K4" s="225"/>
      <c r="M4" s="226">
        <v>160315</v>
      </c>
      <c r="N4" s="225"/>
      <c r="P4" s="226">
        <v>15532</v>
      </c>
      <c r="Q4" s="225"/>
    </row>
    <row r="5" spans="1:17" ht="15.75" thickBot="1">
      <c r="A5" s="227">
        <v>1983</v>
      </c>
      <c r="B5" s="228">
        <v>2011</v>
      </c>
      <c r="D5" s="227">
        <v>1988</v>
      </c>
      <c r="E5" s="228">
        <v>2010</v>
      </c>
      <c r="G5" s="229" t="s">
        <v>192</v>
      </c>
      <c r="H5" s="228">
        <v>2010</v>
      </c>
      <c r="J5" s="227">
        <v>1983</v>
      </c>
      <c r="K5" s="228">
        <v>2010</v>
      </c>
      <c r="M5" s="227">
        <v>2000</v>
      </c>
      <c r="N5" s="228">
        <v>2010</v>
      </c>
      <c r="P5" s="227">
        <v>1985</v>
      </c>
      <c r="Q5" s="228">
        <v>2010</v>
      </c>
    </row>
    <row r="6" spans="1:17" ht="15.75" thickTop="1">
      <c r="A6" s="223" t="s">
        <v>0</v>
      </c>
      <c r="B6" s="230">
        <v>185106</v>
      </c>
      <c r="D6" s="223" t="s">
        <v>0</v>
      </c>
      <c r="E6" s="230">
        <v>344474</v>
      </c>
      <c r="G6" s="223" t="s">
        <v>0</v>
      </c>
      <c r="H6" s="230">
        <v>2829504</v>
      </c>
      <c r="J6" s="223" t="s">
        <v>0</v>
      </c>
      <c r="K6" s="230">
        <v>0</v>
      </c>
      <c r="M6" s="223" t="s">
        <v>193</v>
      </c>
      <c r="N6" s="230">
        <v>1918747</v>
      </c>
      <c r="P6" s="223" t="s">
        <v>0</v>
      </c>
      <c r="Q6" s="230">
        <v>314444</v>
      </c>
    </row>
    <row r="7" spans="1:17">
      <c r="A7" s="231"/>
      <c r="B7" s="225"/>
      <c r="D7" s="231"/>
      <c r="E7" s="225"/>
      <c r="G7" s="231"/>
      <c r="H7" s="225"/>
      <c r="J7" s="231"/>
      <c r="K7" s="225"/>
      <c r="M7" s="231"/>
      <c r="N7" s="225"/>
      <c r="P7" s="231"/>
      <c r="Q7" s="225"/>
    </row>
    <row r="8" spans="1:17">
      <c r="A8" s="223" t="s">
        <v>194</v>
      </c>
      <c r="B8" s="225"/>
      <c r="D8" s="223" t="s">
        <v>194</v>
      </c>
      <c r="E8" s="225"/>
      <c r="G8" s="223" t="s">
        <v>194</v>
      </c>
      <c r="H8" s="232" t="s">
        <v>1</v>
      </c>
      <c r="J8" s="223" t="s">
        <v>194</v>
      </c>
      <c r="K8" s="225"/>
      <c r="M8" s="223" t="s">
        <v>194</v>
      </c>
      <c r="N8" s="225"/>
      <c r="P8" s="223" t="s">
        <v>194</v>
      </c>
      <c r="Q8" s="225"/>
    </row>
    <row r="9" spans="1:17">
      <c r="A9" s="233" t="s">
        <v>195</v>
      </c>
      <c r="B9" s="225">
        <v>6000</v>
      </c>
      <c r="D9" s="233" t="s">
        <v>195</v>
      </c>
      <c r="E9" s="225">
        <v>50</v>
      </c>
      <c r="G9" s="233" t="s">
        <v>195</v>
      </c>
      <c r="H9" s="225">
        <v>3928</v>
      </c>
      <c r="J9" s="233" t="s">
        <v>195</v>
      </c>
      <c r="K9" s="225">
        <v>82144</v>
      </c>
      <c r="M9" s="233" t="s">
        <v>195</v>
      </c>
      <c r="N9" s="225">
        <v>213</v>
      </c>
      <c r="P9" s="233" t="s">
        <v>195</v>
      </c>
      <c r="Q9" s="225">
        <v>0</v>
      </c>
    </row>
    <row r="10" spans="1:17">
      <c r="A10" s="233" t="s">
        <v>196</v>
      </c>
      <c r="B10" s="225">
        <v>30000</v>
      </c>
      <c r="D10" s="233" t="s">
        <v>196</v>
      </c>
      <c r="E10" s="225">
        <v>2400</v>
      </c>
      <c r="G10" s="233" t="s">
        <v>196</v>
      </c>
      <c r="H10" s="225">
        <v>15750</v>
      </c>
      <c r="J10" s="233" t="s">
        <v>196</v>
      </c>
      <c r="K10" s="225">
        <v>0</v>
      </c>
      <c r="M10" s="233" t="s">
        <v>196</v>
      </c>
      <c r="N10" s="225">
        <v>0</v>
      </c>
      <c r="P10" s="233" t="s">
        <v>196</v>
      </c>
      <c r="Q10" s="225">
        <v>0</v>
      </c>
    </row>
    <row r="11" spans="1:17">
      <c r="A11" s="233" t="s">
        <v>197</v>
      </c>
      <c r="B11" s="225">
        <v>4600</v>
      </c>
      <c r="D11" s="233" t="s">
        <v>197</v>
      </c>
      <c r="E11" s="225">
        <v>0</v>
      </c>
      <c r="G11" s="233" t="s">
        <v>197</v>
      </c>
      <c r="H11" s="232">
        <v>35835</v>
      </c>
      <c r="J11" s="233" t="s">
        <v>197</v>
      </c>
      <c r="K11" s="225">
        <v>0</v>
      </c>
      <c r="M11" s="233" t="s">
        <v>198</v>
      </c>
      <c r="N11" s="225">
        <v>42760</v>
      </c>
      <c r="P11" s="233" t="s">
        <v>197</v>
      </c>
      <c r="Q11" s="225">
        <v>10251</v>
      </c>
    </row>
    <row r="12" spans="1:17">
      <c r="A12" s="233"/>
      <c r="B12" s="225">
        <v>0</v>
      </c>
      <c r="D12" s="233" t="s">
        <v>198</v>
      </c>
      <c r="E12" s="225">
        <v>23330</v>
      </c>
      <c r="G12" s="233" t="s">
        <v>1</v>
      </c>
      <c r="H12" s="225">
        <v>0</v>
      </c>
      <c r="J12" s="233" t="s">
        <v>199</v>
      </c>
      <c r="K12" s="225">
        <v>72100</v>
      </c>
      <c r="M12" s="233" t="s">
        <v>200</v>
      </c>
      <c r="N12" s="225">
        <v>15.14</v>
      </c>
      <c r="P12" s="233" t="s">
        <v>201</v>
      </c>
      <c r="Q12" s="225">
        <v>1531</v>
      </c>
    </row>
    <row r="13" spans="1:17">
      <c r="A13" s="233" t="s">
        <v>202</v>
      </c>
      <c r="B13" s="225">
        <v>1000</v>
      </c>
      <c r="D13" s="233" t="s">
        <v>202</v>
      </c>
      <c r="E13" s="225">
        <v>0</v>
      </c>
      <c r="G13" s="233" t="s">
        <v>202</v>
      </c>
      <c r="H13" s="225">
        <v>1774</v>
      </c>
      <c r="J13" s="233" t="s">
        <v>202</v>
      </c>
      <c r="K13" s="225">
        <v>4237</v>
      </c>
      <c r="M13" s="233" t="s">
        <v>202</v>
      </c>
      <c r="N13" s="225">
        <v>0</v>
      </c>
      <c r="P13" s="233" t="s">
        <v>202</v>
      </c>
      <c r="Q13" s="225">
        <v>0</v>
      </c>
    </row>
    <row r="14" spans="1:17">
      <c r="A14" s="233" t="s">
        <v>203</v>
      </c>
      <c r="B14" s="225">
        <v>9800</v>
      </c>
      <c r="D14" s="233" t="s">
        <v>203</v>
      </c>
      <c r="E14" s="225">
        <v>8385</v>
      </c>
      <c r="G14" s="233" t="s">
        <v>203</v>
      </c>
      <c r="H14" s="225">
        <v>74376</v>
      </c>
      <c r="J14" s="233" t="s">
        <v>203</v>
      </c>
      <c r="K14" s="225">
        <v>77328</v>
      </c>
      <c r="M14" s="233" t="s">
        <v>203</v>
      </c>
      <c r="N14" s="225">
        <v>78658</v>
      </c>
      <c r="P14" s="233" t="s">
        <v>203</v>
      </c>
      <c r="Q14" s="225">
        <v>9913</v>
      </c>
    </row>
    <row r="15" spans="1:17">
      <c r="A15" s="233" t="s">
        <v>204</v>
      </c>
      <c r="B15" s="225">
        <v>20000</v>
      </c>
      <c r="D15" s="233" t="s">
        <v>204</v>
      </c>
      <c r="E15" s="225">
        <v>0</v>
      </c>
      <c r="G15" s="233" t="s">
        <v>204</v>
      </c>
      <c r="H15" s="225">
        <v>146221</v>
      </c>
      <c r="J15" s="233" t="s">
        <v>204</v>
      </c>
      <c r="K15" s="225">
        <v>23200</v>
      </c>
      <c r="M15" s="233" t="s">
        <v>204</v>
      </c>
      <c r="N15" s="234">
        <v>145000</v>
      </c>
      <c r="P15" s="233" t="s">
        <v>204</v>
      </c>
      <c r="Q15" s="225">
        <v>0</v>
      </c>
    </row>
    <row r="16" spans="1:17">
      <c r="A16" s="233" t="s">
        <v>205</v>
      </c>
      <c r="B16" s="225">
        <v>25000</v>
      </c>
      <c r="D16" s="233" t="s">
        <v>205</v>
      </c>
      <c r="E16" s="225">
        <v>24039</v>
      </c>
      <c r="G16" s="233" t="s">
        <v>205</v>
      </c>
      <c r="H16" s="225">
        <v>66803</v>
      </c>
      <c r="J16" s="233" t="s">
        <v>205</v>
      </c>
      <c r="K16" s="225">
        <v>0</v>
      </c>
      <c r="M16" s="233" t="s">
        <v>205</v>
      </c>
      <c r="N16" s="225">
        <v>0</v>
      </c>
      <c r="P16" s="233" t="s">
        <v>205</v>
      </c>
      <c r="Q16" s="225">
        <v>7081</v>
      </c>
    </row>
    <row r="17" spans="1:17">
      <c r="A17" s="233" t="s">
        <v>206</v>
      </c>
      <c r="B17" s="225">
        <v>3000</v>
      </c>
      <c r="D17" s="233" t="s">
        <v>206</v>
      </c>
      <c r="E17" s="225">
        <v>18960</v>
      </c>
      <c r="G17" s="233" t="s">
        <v>206</v>
      </c>
      <c r="H17" s="225">
        <v>73740</v>
      </c>
      <c r="J17" s="233" t="s">
        <v>206</v>
      </c>
      <c r="K17" s="225">
        <v>10924</v>
      </c>
      <c r="M17" s="233" t="s">
        <v>206</v>
      </c>
      <c r="N17" s="225">
        <v>121175</v>
      </c>
      <c r="P17" s="233" t="s">
        <v>206</v>
      </c>
      <c r="Q17" s="225">
        <v>11940</v>
      </c>
    </row>
    <row r="18" spans="1:17">
      <c r="A18" s="233" t="s">
        <v>207</v>
      </c>
      <c r="B18" s="225">
        <v>4000</v>
      </c>
      <c r="D18" s="233" t="s">
        <v>207</v>
      </c>
      <c r="E18" s="225">
        <v>0</v>
      </c>
      <c r="G18" s="233" t="s">
        <v>207</v>
      </c>
      <c r="H18" s="225">
        <v>0</v>
      </c>
      <c r="J18" s="233" t="s">
        <v>207</v>
      </c>
      <c r="K18" s="225">
        <v>116750</v>
      </c>
      <c r="M18" s="233" t="s">
        <v>207</v>
      </c>
      <c r="N18" s="225">
        <v>0</v>
      </c>
      <c r="P18" s="233" t="s">
        <v>207</v>
      </c>
      <c r="Q18" s="225">
        <v>1583</v>
      </c>
    </row>
    <row r="19" spans="1:17">
      <c r="A19" s="233" t="s">
        <v>208</v>
      </c>
      <c r="B19" s="225">
        <v>0</v>
      </c>
      <c r="D19" s="233" t="s">
        <v>208</v>
      </c>
      <c r="E19" s="225">
        <v>7200</v>
      </c>
      <c r="G19" s="233"/>
      <c r="H19" s="225">
        <v>0</v>
      </c>
      <c r="J19" s="233" t="s">
        <v>209</v>
      </c>
      <c r="K19" s="225">
        <v>4939</v>
      </c>
      <c r="M19" s="233"/>
      <c r="N19" s="225">
        <v>0</v>
      </c>
      <c r="P19" s="233"/>
      <c r="Q19" s="225">
        <v>0</v>
      </c>
    </row>
    <row r="20" spans="1:17">
      <c r="A20" s="233" t="s">
        <v>210</v>
      </c>
      <c r="B20" s="225">
        <v>5000</v>
      </c>
      <c r="D20" s="233" t="s">
        <v>210</v>
      </c>
      <c r="E20" s="225">
        <v>0</v>
      </c>
      <c r="G20" s="233" t="s">
        <v>210</v>
      </c>
      <c r="H20" s="225">
        <v>3346</v>
      </c>
      <c r="J20" s="233" t="s">
        <v>210</v>
      </c>
      <c r="K20" s="225">
        <v>0</v>
      </c>
      <c r="M20" s="233" t="s">
        <v>210</v>
      </c>
      <c r="N20" s="225">
        <v>0</v>
      </c>
      <c r="P20" s="233" t="s">
        <v>210</v>
      </c>
      <c r="Q20" s="225">
        <v>0</v>
      </c>
    </row>
    <row r="21" spans="1:17">
      <c r="A21" s="233" t="s">
        <v>211</v>
      </c>
      <c r="B21" s="225">
        <v>0</v>
      </c>
      <c r="D21" s="233" t="s">
        <v>211</v>
      </c>
      <c r="E21" s="225">
        <v>0</v>
      </c>
      <c r="G21" s="233" t="s">
        <v>211</v>
      </c>
      <c r="H21" s="225">
        <v>11869</v>
      </c>
      <c r="J21" s="233" t="s">
        <v>211</v>
      </c>
      <c r="K21" s="225">
        <v>7382</v>
      </c>
      <c r="M21" s="233" t="s">
        <v>211</v>
      </c>
      <c r="N21" s="225">
        <v>66009</v>
      </c>
      <c r="P21" s="233" t="s">
        <v>211</v>
      </c>
      <c r="Q21" s="225">
        <v>11622</v>
      </c>
    </row>
    <row r="22" spans="1:17">
      <c r="A22" s="233" t="s">
        <v>212</v>
      </c>
      <c r="B22" s="225">
        <v>4000</v>
      </c>
      <c r="D22" s="233" t="s">
        <v>212</v>
      </c>
      <c r="E22" s="225">
        <v>0</v>
      </c>
      <c r="G22" s="233" t="s">
        <v>212</v>
      </c>
      <c r="H22" s="225">
        <v>55212</v>
      </c>
      <c r="J22" s="233" t="s">
        <v>212</v>
      </c>
      <c r="K22" s="225">
        <v>46683</v>
      </c>
      <c r="M22" s="233" t="s">
        <v>212</v>
      </c>
      <c r="N22" s="225">
        <v>0</v>
      </c>
      <c r="P22" s="233" t="s">
        <v>212</v>
      </c>
      <c r="Q22" s="225">
        <v>0</v>
      </c>
    </row>
    <row r="23" spans="1:17">
      <c r="A23" s="233" t="s">
        <v>213</v>
      </c>
      <c r="B23" s="225">
        <v>0</v>
      </c>
      <c r="D23" s="233" t="s">
        <v>213</v>
      </c>
      <c r="E23" s="225">
        <v>0</v>
      </c>
      <c r="G23" s="233" t="s">
        <v>213</v>
      </c>
      <c r="H23" s="225">
        <v>0</v>
      </c>
      <c r="J23" s="233" t="s">
        <v>213</v>
      </c>
      <c r="K23" s="225">
        <v>3323</v>
      </c>
      <c r="M23" s="233"/>
      <c r="N23" s="225">
        <v>0</v>
      </c>
      <c r="P23" s="233"/>
      <c r="Q23" s="225">
        <v>0</v>
      </c>
    </row>
    <row r="24" spans="1:17">
      <c r="A24" s="233" t="s">
        <v>214</v>
      </c>
      <c r="B24" s="232">
        <v>900</v>
      </c>
      <c r="D24" s="233" t="s">
        <v>214</v>
      </c>
      <c r="E24" s="232">
        <v>0</v>
      </c>
      <c r="G24" s="233" t="s">
        <v>214</v>
      </c>
      <c r="H24" s="232">
        <v>0</v>
      </c>
      <c r="J24" s="233" t="s">
        <v>214</v>
      </c>
      <c r="K24" s="232">
        <v>4275</v>
      </c>
      <c r="M24" s="233" t="s">
        <v>214</v>
      </c>
      <c r="N24" s="232">
        <v>608</v>
      </c>
      <c r="P24" s="233" t="s">
        <v>214</v>
      </c>
      <c r="Q24" s="232">
        <v>0</v>
      </c>
    </row>
    <row r="25" spans="1:17">
      <c r="A25" s="233" t="s">
        <v>215</v>
      </c>
      <c r="B25" s="235">
        <v>0</v>
      </c>
      <c r="D25" s="233" t="s">
        <v>215</v>
      </c>
      <c r="E25" s="235">
        <v>225</v>
      </c>
      <c r="G25" s="233" t="s">
        <v>215</v>
      </c>
      <c r="H25" s="235">
        <v>992</v>
      </c>
      <c r="J25" s="233" t="s">
        <v>215</v>
      </c>
      <c r="K25" s="235">
        <v>92818</v>
      </c>
      <c r="M25" s="233" t="s">
        <v>215</v>
      </c>
      <c r="N25" s="235">
        <v>77091</v>
      </c>
      <c r="P25" s="233" t="s">
        <v>215</v>
      </c>
      <c r="Q25" s="235">
        <v>13361</v>
      </c>
    </row>
    <row r="26" spans="1:17">
      <c r="A26" s="223" t="s">
        <v>25</v>
      </c>
      <c r="B26" s="230">
        <f>SUM(B9:B25)</f>
        <v>113300</v>
      </c>
      <c r="D26" s="223" t="s">
        <v>25</v>
      </c>
      <c r="E26" s="230">
        <f>SUM(E9:E25)</f>
        <v>84589</v>
      </c>
      <c r="G26" s="223" t="s">
        <v>25</v>
      </c>
      <c r="H26" s="230">
        <f>SUM(H9:H25)</f>
        <v>489846</v>
      </c>
      <c r="J26" s="223" t="s">
        <v>25</v>
      </c>
      <c r="K26" s="230">
        <f>SUM(K9:K25)</f>
        <v>546103</v>
      </c>
      <c r="M26" s="223" t="s">
        <v>25</v>
      </c>
      <c r="N26" s="230">
        <f>SUM(N9:N25)</f>
        <v>531529.14</v>
      </c>
      <c r="P26" s="223" t="s">
        <v>25</v>
      </c>
      <c r="Q26" s="230">
        <f>SUM(Q9:Q24)</f>
        <v>53921</v>
      </c>
    </row>
    <row r="27" spans="1:17">
      <c r="A27" s="231"/>
      <c r="B27" s="225"/>
      <c r="D27" s="231"/>
      <c r="E27" s="225"/>
      <c r="G27" s="231"/>
      <c r="H27" s="225"/>
      <c r="J27" s="231"/>
      <c r="K27" s="225"/>
      <c r="M27" s="231"/>
      <c r="N27" s="225"/>
      <c r="P27" s="231"/>
      <c r="Q27" s="225"/>
    </row>
    <row r="28" spans="1:17">
      <c r="A28" s="233" t="s">
        <v>123</v>
      </c>
      <c r="B28" s="236">
        <f>SUM(B26/B6)</f>
        <v>0.61208172614610012</v>
      </c>
      <c r="D28" s="233" t="s">
        <v>123</v>
      </c>
      <c r="E28" s="236">
        <f>SUM(E26/E6)</f>
        <v>0.24555989711850532</v>
      </c>
      <c r="G28" s="233" t="s">
        <v>123</v>
      </c>
      <c r="H28" s="236">
        <f>SUM(H26/H6)</f>
        <v>0.17312080138427088</v>
      </c>
      <c r="J28" s="233" t="s">
        <v>123</v>
      </c>
      <c r="K28" s="236" t="e">
        <f>SUM(K26/K6)</f>
        <v>#DIV/0!</v>
      </c>
      <c r="M28" s="233" t="s">
        <v>123</v>
      </c>
      <c r="N28" s="236">
        <f>SUM(N26/N6)</f>
        <v>0.277018877423652</v>
      </c>
      <c r="P28" s="233" t="s">
        <v>123</v>
      </c>
      <c r="Q28" s="236">
        <f>SUM(Q26/Q6)</f>
        <v>0.17148045438933482</v>
      </c>
    </row>
    <row r="29" spans="1:17">
      <c r="A29" s="231"/>
      <c r="B29" s="225"/>
      <c r="D29" s="231"/>
      <c r="E29" s="225"/>
      <c r="G29" s="231"/>
      <c r="H29" s="225"/>
      <c r="J29" s="231"/>
      <c r="K29" s="225"/>
      <c r="M29" s="231"/>
      <c r="N29" s="225"/>
      <c r="P29" s="231"/>
      <c r="Q29" s="225"/>
    </row>
    <row r="30" spans="1:17">
      <c r="A30" s="237" t="s">
        <v>122</v>
      </c>
      <c r="B30" s="238">
        <f>B26/A4</f>
        <v>14.525641025641026</v>
      </c>
      <c r="C30" s="239"/>
      <c r="D30" s="237" t="s">
        <v>122</v>
      </c>
      <c r="E30" s="238">
        <f>E26/D4</f>
        <v>5.1704767726161371</v>
      </c>
      <c r="F30" s="239"/>
      <c r="G30" s="237" t="s">
        <v>122</v>
      </c>
      <c r="H30" s="238">
        <f>H26/G4</f>
        <v>2.3961317210612818</v>
      </c>
      <c r="I30" s="239"/>
      <c r="J30" s="237" t="s">
        <v>122</v>
      </c>
      <c r="K30" s="238">
        <f>K26/J4</f>
        <v>4.6036080084299265</v>
      </c>
      <c r="L30" s="239"/>
      <c r="M30" s="237" t="s">
        <v>122</v>
      </c>
      <c r="N30" s="238">
        <f>N26/M4</f>
        <v>3.3155296759504727</v>
      </c>
      <c r="O30" s="239"/>
      <c r="P30" s="237" t="s">
        <v>122</v>
      </c>
      <c r="Q30" s="238">
        <f>Q26/P4</f>
        <v>3.4716070048931238</v>
      </c>
    </row>
    <row r="31" spans="1:17">
      <c r="A31" s="231"/>
      <c r="B31" s="225"/>
      <c r="D31" s="231"/>
      <c r="E31" s="225"/>
      <c r="G31" s="231"/>
      <c r="H31" s="225"/>
      <c r="J31" s="231"/>
      <c r="K31" s="225"/>
      <c r="M31" s="231"/>
      <c r="N31" s="225"/>
      <c r="P31" s="231"/>
      <c r="Q31" s="225"/>
    </row>
    <row r="32" spans="1:17">
      <c r="A32" s="233" t="s">
        <v>216</v>
      </c>
      <c r="B32" s="240">
        <v>0.1</v>
      </c>
      <c r="D32" s="233" t="s">
        <v>216</v>
      </c>
      <c r="E32" s="240">
        <v>0</v>
      </c>
      <c r="G32" s="233" t="s">
        <v>216</v>
      </c>
      <c r="H32" s="240">
        <v>0.01</v>
      </c>
      <c r="J32" s="233" t="s">
        <v>216</v>
      </c>
      <c r="K32" s="240">
        <v>0.03</v>
      </c>
      <c r="M32" s="233" t="s">
        <v>216</v>
      </c>
      <c r="N32" s="240">
        <v>0.21</v>
      </c>
      <c r="P32" s="233" t="s">
        <v>216</v>
      </c>
      <c r="Q32" s="240">
        <v>0</v>
      </c>
    </row>
    <row r="33" spans="1:17">
      <c r="A33" s="231"/>
      <c r="B33" s="225"/>
      <c r="D33" s="231"/>
      <c r="E33" s="225"/>
      <c r="G33" s="231"/>
      <c r="H33" s="225"/>
      <c r="J33" s="231"/>
      <c r="K33" s="225"/>
      <c r="M33" s="231"/>
      <c r="N33" s="225"/>
      <c r="P33" s="231"/>
      <c r="Q33" s="225"/>
    </row>
    <row r="34" spans="1:17">
      <c r="A34" s="241" t="s">
        <v>217</v>
      </c>
      <c r="B34" s="242">
        <v>20.37</v>
      </c>
      <c r="D34" s="241" t="s">
        <v>187</v>
      </c>
      <c r="E34" s="242">
        <v>21.43</v>
      </c>
      <c r="G34" s="241" t="s">
        <v>218</v>
      </c>
      <c r="H34" s="242">
        <v>23</v>
      </c>
      <c r="J34" s="241" t="s">
        <v>219</v>
      </c>
      <c r="K34" s="242">
        <v>18.600000000000001</v>
      </c>
      <c r="M34" s="241" t="s">
        <v>220</v>
      </c>
      <c r="N34" s="242">
        <v>20.64</v>
      </c>
      <c r="P34" s="241" t="s">
        <v>191</v>
      </c>
      <c r="Q34" s="242">
        <v>19.850000000000001</v>
      </c>
    </row>
    <row r="35" spans="1:17">
      <c r="A35" s="241" t="s">
        <v>221</v>
      </c>
      <c r="B35" s="242">
        <v>19.02</v>
      </c>
      <c r="D35" s="243" t="s">
        <v>1</v>
      </c>
      <c r="E35" s="244" t="s">
        <v>1</v>
      </c>
      <c r="G35" s="241" t="s">
        <v>222</v>
      </c>
      <c r="H35" s="242">
        <v>18</v>
      </c>
      <c r="J35" s="241" t="s">
        <v>223</v>
      </c>
      <c r="K35" s="242">
        <v>20</v>
      </c>
      <c r="M35" s="241" t="s">
        <v>224</v>
      </c>
      <c r="N35" s="242">
        <v>19</v>
      </c>
      <c r="P35" s="241" t="s">
        <v>1</v>
      </c>
      <c r="Q35" s="242" t="s">
        <v>1</v>
      </c>
    </row>
    <row r="36" spans="1:17" ht="15.75" thickBot="1">
      <c r="A36" s="227"/>
      <c r="B36" s="245"/>
      <c r="C36" s="220"/>
      <c r="D36" s="227"/>
      <c r="E36" s="245"/>
      <c r="F36" s="220"/>
      <c r="G36" s="246" t="s">
        <v>225</v>
      </c>
      <c r="H36" s="247">
        <v>20</v>
      </c>
      <c r="I36" s="220"/>
      <c r="J36" s="246" t="s">
        <v>226</v>
      </c>
      <c r="K36" s="247">
        <v>13.5</v>
      </c>
      <c r="L36" s="220"/>
      <c r="M36" s="227"/>
      <c r="N36" s="245"/>
      <c r="O36" s="220"/>
      <c r="P36" s="227"/>
      <c r="Q36" s="245"/>
    </row>
    <row r="37" spans="1:17" ht="15.75" thickTop="1"/>
  </sheetData>
  <mergeCells count="7">
    <mergeCell ref="A1:Q1"/>
    <mergeCell ref="A2:B2"/>
    <mergeCell ref="D2:E2"/>
    <mergeCell ref="G2:H2"/>
    <mergeCell ref="J2:K2"/>
    <mergeCell ref="M2:N2"/>
    <mergeCell ref="P2:Q2"/>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
  <sheetViews>
    <sheetView workbookViewId="0">
      <selection activeCell="H24" sqref="H24"/>
    </sheetView>
  </sheetViews>
  <sheetFormatPr defaultRowHeight="15"/>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dimension ref="A1:D33"/>
  <sheetViews>
    <sheetView workbookViewId="0">
      <selection activeCell="F1" sqref="F1"/>
    </sheetView>
  </sheetViews>
  <sheetFormatPr defaultRowHeight="15"/>
  <cols>
    <col min="1" max="1" width="45.28515625" customWidth="1"/>
    <col min="2" max="2" width="12.5703125" customWidth="1"/>
    <col min="4" max="4" width="15.85546875" customWidth="1"/>
  </cols>
  <sheetData>
    <row r="1" spans="1:4" ht="17.25" thickBot="1">
      <c r="A1" s="1" t="s">
        <v>6</v>
      </c>
      <c r="B1" s="21" t="s">
        <v>31</v>
      </c>
      <c r="C1" s="2"/>
      <c r="D1" s="24" t="s">
        <v>41</v>
      </c>
    </row>
    <row r="2" spans="1:4" ht="17.25" thickBot="1">
      <c r="A2" s="4" t="s">
        <v>7</v>
      </c>
      <c r="B2" s="22">
        <v>41913</v>
      </c>
      <c r="C2" s="2"/>
      <c r="D2" s="3"/>
    </row>
    <row r="3" spans="1:4" ht="17.25" thickBot="1">
      <c r="A3" s="4" t="s">
        <v>8</v>
      </c>
      <c r="B3" s="23">
        <v>100</v>
      </c>
      <c r="C3" s="2"/>
      <c r="D3" s="3"/>
    </row>
    <row r="4" spans="1:4" ht="17.25" thickBot="1">
      <c r="A4" s="4" t="s">
        <v>9</v>
      </c>
      <c r="B4" s="23">
        <v>1</v>
      </c>
      <c r="C4" s="2"/>
      <c r="D4" s="3"/>
    </row>
    <row r="5" spans="1:4" ht="17.25" thickBot="1">
      <c r="A5" s="4" t="s">
        <v>24</v>
      </c>
      <c r="B5" s="20">
        <v>210000</v>
      </c>
      <c r="C5" s="2"/>
      <c r="D5" s="266" t="s">
        <v>41</v>
      </c>
    </row>
    <row r="6" spans="1:4" ht="17.25" thickBot="1">
      <c r="A6" s="5" t="s">
        <v>18</v>
      </c>
      <c r="B6" s="19" t="s">
        <v>19</v>
      </c>
      <c r="C6" s="2"/>
      <c r="D6" s="3"/>
    </row>
    <row r="7" spans="1:4" ht="16.5">
      <c r="A7" s="3"/>
      <c r="B7" s="6"/>
      <c r="C7" s="3"/>
      <c r="D7" s="3"/>
    </row>
    <row r="8" spans="1:4" ht="16.5">
      <c r="A8" s="7" t="s">
        <v>42</v>
      </c>
      <c r="B8" s="3"/>
      <c r="C8" s="3" t="s">
        <v>1</v>
      </c>
      <c r="D8" s="3"/>
    </row>
    <row r="9" spans="1:4" ht="17.25" thickBot="1">
      <c r="A9" s="3" t="s">
        <v>10</v>
      </c>
      <c r="B9" s="8" t="s">
        <v>30</v>
      </c>
      <c r="C9" s="8" t="s">
        <v>29</v>
      </c>
      <c r="D9" s="8" t="s">
        <v>28</v>
      </c>
    </row>
    <row r="10" spans="1:4" ht="17.25" thickBot="1">
      <c r="A10" s="3" t="s">
        <v>13</v>
      </c>
      <c r="B10" s="25">
        <v>10000</v>
      </c>
      <c r="C10" s="26">
        <v>25</v>
      </c>
      <c r="D10" s="9">
        <f>+B10*C10</f>
        <v>250000</v>
      </c>
    </row>
    <row r="11" spans="1:4" ht="17.25" thickBot="1">
      <c r="A11" s="3" t="s">
        <v>11</v>
      </c>
      <c r="B11" s="10"/>
      <c r="C11" s="11"/>
      <c r="D11" s="9"/>
    </row>
    <row r="12" spans="1:4" ht="17.25" thickBot="1">
      <c r="A12" s="3" t="s">
        <v>12</v>
      </c>
      <c r="B12" s="25">
        <v>50000</v>
      </c>
      <c r="C12" s="26">
        <v>18</v>
      </c>
      <c r="D12" s="9">
        <f>+B12*C12</f>
        <v>900000</v>
      </c>
    </row>
    <row r="13" spans="1:4" ht="17.25" thickBot="1">
      <c r="A13" s="3" t="s">
        <v>14</v>
      </c>
      <c r="B13" s="10"/>
      <c r="C13" s="11" t="s">
        <v>1</v>
      </c>
      <c r="D13" s="9" t="s">
        <v>1</v>
      </c>
    </row>
    <row r="14" spans="1:4" ht="17.25" thickBot="1">
      <c r="A14" s="3" t="s">
        <v>15</v>
      </c>
      <c r="B14" s="25">
        <v>150000</v>
      </c>
      <c r="C14" s="26">
        <v>15</v>
      </c>
      <c r="D14" s="12">
        <f>+B14*C14</f>
        <v>2250000</v>
      </c>
    </row>
    <row r="15" spans="1:4" ht="16.5">
      <c r="A15" s="7" t="s">
        <v>2</v>
      </c>
      <c r="B15" s="10"/>
      <c r="C15" s="3"/>
      <c r="D15" s="9">
        <f>SUM(D10:D14)</f>
        <v>3400000</v>
      </c>
    </row>
    <row r="16" spans="1:4" ht="17.25" thickBot="1">
      <c r="A16" s="3"/>
      <c r="B16" s="10"/>
      <c r="C16" s="3"/>
      <c r="D16" s="3"/>
    </row>
    <row r="17" spans="1:4" ht="17.25" thickBot="1">
      <c r="A17" s="7" t="s">
        <v>16</v>
      </c>
      <c r="B17" s="27">
        <v>0.1</v>
      </c>
      <c r="C17" s="3"/>
      <c r="D17" s="13">
        <f>-D15*B17</f>
        <v>-340000</v>
      </c>
    </row>
    <row r="18" spans="1:4" ht="16.5">
      <c r="A18" s="7" t="s">
        <v>3</v>
      </c>
      <c r="B18" s="10"/>
      <c r="C18" s="3"/>
      <c r="D18" s="14">
        <f>+D15+D17</f>
        <v>3060000</v>
      </c>
    </row>
    <row r="19" spans="1:4" ht="16.5">
      <c r="A19" s="3"/>
      <c r="B19" s="10"/>
      <c r="C19" s="3"/>
      <c r="D19" s="3"/>
    </row>
    <row r="20" spans="1:4" ht="17.25" thickBot="1">
      <c r="A20" s="7" t="s">
        <v>17</v>
      </c>
      <c r="B20" s="10"/>
      <c r="C20" s="3"/>
      <c r="D20" s="9" t="s">
        <v>1</v>
      </c>
    </row>
    <row r="21" spans="1:4" ht="17.25" thickBot="1">
      <c r="A21" s="3" t="s">
        <v>20</v>
      </c>
      <c r="B21" s="27">
        <v>0.05</v>
      </c>
      <c r="C21" s="3"/>
      <c r="D21" s="9">
        <f>+$D$18*B21</f>
        <v>153000</v>
      </c>
    </row>
    <row r="22" spans="1:4" ht="17.25" thickBot="1">
      <c r="A22" s="3" t="s">
        <v>21</v>
      </c>
      <c r="B22" s="27">
        <v>0.03</v>
      </c>
      <c r="C22" s="3"/>
      <c r="D22" s="9">
        <f t="shared" ref="D22:D23" si="0">+$D$18*B22</f>
        <v>91800</v>
      </c>
    </row>
    <row r="23" spans="1:4" ht="17.25" thickBot="1">
      <c r="A23" s="3" t="s">
        <v>22</v>
      </c>
      <c r="B23" s="27">
        <v>0.01</v>
      </c>
      <c r="C23" s="3"/>
      <c r="D23" s="9">
        <f t="shared" si="0"/>
        <v>30600</v>
      </c>
    </row>
    <row r="24" spans="1:4" ht="17.25" thickBot="1">
      <c r="A24" s="3" t="s">
        <v>23</v>
      </c>
      <c r="B24" s="28">
        <v>2</v>
      </c>
      <c r="C24" s="3"/>
      <c r="D24" s="12">
        <f>+B5*B24</f>
        <v>420000</v>
      </c>
    </row>
    <row r="25" spans="1:4" ht="16.5">
      <c r="A25" s="3" t="s">
        <v>25</v>
      </c>
      <c r="B25" s="15"/>
      <c r="C25" s="3"/>
      <c r="D25" s="9">
        <f>SUM(D21:D24)</f>
        <v>695400</v>
      </c>
    </row>
    <row r="26" spans="1:4" ht="16.5">
      <c r="A26" s="3"/>
      <c r="B26" s="15"/>
      <c r="C26" s="3"/>
      <c r="D26" s="9"/>
    </row>
    <row r="27" spans="1:4" ht="16.5">
      <c r="A27" s="7" t="s">
        <v>4</v>
      </c>
      <c r="B27" s="15"/>
      <c r="C27" s="3"/>
      <c r="D27" s="9">
        <f>+D18-D25</f>
        <v>2364600</v>
      </c>
    </row>
    <row r="28" spans="1:4" ht="17.25" thickBot="1">
      <c r="A28" s="7" t="s">
        <v>1</v>
      </c>
      <c r="B28" s="15"/>
      <c r="C28" s="3"/>
      <c r="D28" s="3"/>
    </row>
    <row r="29" spans="1:4" ht="17.25" thickBot="1">
      <c r="A29" s="7" t="s">
        <v>43</v>
      </c>
      <c r="B29" s="15"/>
      <c r="C29" s="3"/>
      <c r="D29" s="29">
        <v>8.5000000000000006E-2</v>
      </c>
    </row>
    <row r="30" spans="1:4" ht="16.5">
      <c r="A30" s="3"/>
      <c r="B30" s="15"/>
      <c r="C30" s="3"/>
      <c r="D30" s="3"/>
    </row>
    <row r="31" spans="1:4" ht="16.5">
      <c r="A31" s="7" t="s">
        <v>26</v>
      </c>
      <c r="B31" s="16"/>
      <c r="C31" s="7"/>
      <c r="D31" s="17">
        <f>+D27/D29</f>
        <v>27818823.529411763</v>
      </c>
    </row>
    <row r="32" spans="1:4" ht="16.5">
      <c r="A32" s="7" t="s">
        <v>5</v>
      </c>
      <c r="B32" s="16"/>
      <c r="C32" s="7"/>
      <c r="D32" s="17">
        <f>ROUND(D31,-3)</f>
        <v>27819000</v>
      </c>
    </row>
    <row r="33" spans="1:4" ht="16.5">
      <c r="A33" s="7" t="s">
        <v>27</v>
      </c>
      <c r="B33" s="16"/>
      <c r="C33" s="7"/>
      <c r="D33" s="18">
        <f>+D32/B5</f>
        <v>132.47142857142856</v>
      </c>
    </row>
  </sheetData>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dimension ref="A1:D34"/>
  <sheetViews>
    <sheetView workbookViewId="0">
      <selection activeCell="F1" sqref="F1"/>
    </sheetView>
  </sheetViews>
  <sheetFormatPr defaultRowHeight="15"/>
  <cols>
    <col min="1" max="1" width="45.28515625" customWidth="1"/>
    <col min="2" max="2" width="18" customWidth="1"/>
    <col min="4" max="4" width="15.42578125" customWidth="1"/>
  </cols>
  <sheetData>
    <row r="1" spans="1:4" ht="17.25" thickBot="1">
      <c r="A1" s="1" t="s">
        <v>6</v>
      </c>
      <c r="B1" s="21" t="s">
        <v>32</v>
      </c>
      <c r="C1" s="2"/>
      <c r="D1" s="266" t="s">
        <v>41</v>
      </c>
    </row>
    <row r="2" spans="1:4" ht="17.25" thickBot="1">
      <c r="A2" s="4" t="s">
        <v>7</v>
      </c>
      <c r="B2" s="22">
        <v>41913</v>
      </c>
      <c r="C2" s="2"/>
      <c r="D2" s="3"/>
    </row>
    <row r="3" spans="1:4" ht="17.25" thickBot="1">
      <c r="A3" s="4" t="s">
        <v>8</v>
      </c>
      <c r="B3" s="23">
        <v>200</v>
      </c>
      <c r="C3" s="2"/>
      <c r="D3" s="3"/>
    </row>
    <row r="4" spans="1:4" ht="17.25" thickBot="1">
      <c r="A4" s="4" t="s">
        <v>9</v>
      </c>
      <c r="B4" s="23">
        <v>2</v>
      </c>
      <c r="C4" s="2"/>
      <c r="D4" s="3"/>
    </row>
    <row r="5" spans="1:4" ht="17.25" thickBot="1">
      <c r="A5" s="4" t="s">
        <v>24</v>
      </c>
      <c r="B5" s="20">
        <v>150000</v>
      </c>
      <c r="C5" s="2"/>
      <c r="D5" s="3"/>
    </row>
    <row r="6" spans="1:4" ht="17.25" thickBot="1">
      <c r="A6" s="5" t="s">
        <v>18</v>
      </c>
      <c r="B6" s="19" t="s">
        <v>33</v>
      </c>
      <c r="C6" s="2"/>
      <c r="D6" s="3"/>
    </row>
    <row r="7" spans="1:4" ht="16.5">
      <c r="A7" s="3"/>
      <c r="B7" s="6"/>
      <c r="C7" s="3"/>
      <c r="D7" s="3"/>
    </row>
    <row r="8" spans="1:4" ht="16.5">
      <c r="A8" s="7" t="s">
        <v>0</v>
      </c>
      <c r="B8" s="3"/>
      <c r="C8" s="3" t="s">
        <v>1</v>
      </c>
      <c r="D8" s="3"/>
    </row>
    <row r="9" spans="1:4" ht="17.25" thickBot="1">
      <c r="A9" s="3" t="s">
        <v>1</v>
      </c>
      <c r="B9" s="8" t="s">
        <v>30</v>
      </c>
      <c r="C9" s="8" t="s">
        <v>29</v>
      </c>
      <c r="D9" s="8" t="s">
        <v>28</v>
      </c>
    </row>
    <row r="10" spans="1:4" ht="17.25" thickBot="1">
      <c r="A10" s="3" t="s">
        <v>34</v>
      </c>
      <c r="B10" s="25">
        <f>+B5</f>
        <v>150000</v>
      </c>
      <c r="C10" s="26">
        <v>30</v>
      </c>
      <c r="D10" s="9">
        <f>+B10*C10</f>
        <v>4500000</v>
      </c>
    </row>
    <row r="11" spans="1:4" ht="17.25" thickBot="1">
      <c r="A11" s="3" t="s">
        <v>35</v>
      </c>
      <c r="B11" s="31">
        <f>+B5</f>
        <v>150000</v>
      </c>
      <c r="C11" s="26">
        <v>2</v>
      </c>
      <c r="D11" s="9">
        <f>+B11*C11</f>
        <v>300000</v>
      </c>
    </row>
    <row r="12" spans="1:4" ht="16.5">
      <c r="A12" s="7" t="s">
        <v>2</v>
      </c>
      <c r="B12" s="10"/>
      <c r="C12" s="3"/>
      <c r="D12" s="9">
        <f>SUM(D10:D11)</f>
        <v>4800000</v>
      </c>
    </row>
    <row r="13" spans="1:4" ht="17.25" thickBot="1">
      <c r="A13" s="3"/>
      <c r="B13" s="10"/>
      <c r="C13" s="3"/>
      <c r="D13" s="3"/>
    </row>
    <row r="14" spans="1:4" ht="17.25" thickBot="1">
      <c r="A14" s="7" t="s">
        <v>16</v>
      </c>
      <c r="B14" s="27">
        <v>0.2</v>
      </c>
      <c r="C14" s="3"/>
      <c r="D14" s="13">
        <f>-D12*B14</f>
        <v>-960000</v>
      </c>
    </row>
    <row r="15" spans="1:4" ht="16.5">
      <c r="A15" s="7" t="s">
        <v>3</v>
      </c>
      <c r="B15" s="10"/>
      <c r="C15" s="3"/>
      <c r="D15" s="14">
        <f>+D12+D14</f>
        <v>3840000</v>
      </c>
    </row>
    <row r="16" spans="1:4" ht="16.5">
      <c r="A16" s="3"/>
      <c r="B16" s="10"/>
      <c r="C16" s="3"/>
      <c r="D16" s="3"/>
    </row>
    <row r="17" spans="1:4" ht="17.25" thickBot="1">
      <c r="A17" s="7" t="s">
        <v>17</v>
      </c>
      <c r="B17" s="10"/>
      <c r="C17" s="3"/>
      <c r="D17" s="9" t="s">
        <v>1</v>
      </c>
    </row>
    <row r="18" spans="1:4" ht="17.25" thickBot="1">
      <c r="A18" s="3" t="s">
        <v>36</v>
      </c>
      <c r="B18" s="28">
        <v>6</v>
      </c>
      <c r="C18" s="3"/>
      <c r="D18" s="9">
        <f>+B18*B5</f>
        <v>900000</v>
      </c>
    </row>
    <row r="19" spans="1:4" ht="17.25" thickBot="1">
      <c r="A19" s="3" t="s">
        <v>20</v>
      </c>
      <c r="B19" s="27">
        <v>0.03</v>
      </c>
      <c r="C19" s="3"/>
      <c r="D19" s="9">
        <f>+$D$15*B19</f>
        <v>115200</v>
      </c>
    </row>
    <row r="20" spans="1:4" ht="17.25" thickBot="1">
      <c r="A20" s="3" t="s">
        <v>21</v>
      </c>
      <c r="B20" s="27">
        <v>0.05</v>
      </c>
      <c r="C20" s="3"/>
      <c r="D20" s="9">
        <f t="shared" ref="D20:D22" si="0">+$D$15*B20</f>
        <v>192000</v>
      </c>
    </row>
    <row r="21" spans="1:4" ht="17.25" thickBot="1">
      <c r="A21" s="3" t="s">
        <v>22</v>
      </c>
      <c r="B21" s="27">
        <v>0.01</v>
      </c>
      <c r="C21" s="3"/>
      <c r="D21" s="9">
        <f t="shared" si="0"/>
        <v>38400</v>
      </c>
    </row>
    <row r="22" spans="1:4" ht="17.25" thickBot="1">
      <c r="A22" s="3" t="s">
        <v>37</v>
      </c>
      <c r="B22" s="27">
        <v>0.01</v>
      </c>
      <c r="C22" s="3"/>
      <c r="D22" s="9">
        <f t="shared" si="0"/>
        <v>38400</v>
      </c>
    </row>
    <row r="23" spans="1:4" ht="17.25" thickBot="1">
      <c r="A23" s="3" t="s">
        <v>23</v>
      </c>
      <c r="B23" s="28">
        <v>2</v>
      </c>
      <c r="C23" s="3"/>
      <c r="D23" s="12">
        <f>+B5*B23</f>
        <v>300000</v>
      </c>
    </row>
    <row r="24" spans="1:4" ht="16.5">
      <c r="A24" s="3" t="s">
        <v>25</v>
      </c>
      <c r="B24" s="15"/>
      <c r="C24" s="3"/>
      <c r="D24" s="9">
        <f>SUM(D18:D23)</f>
        <v>1584000</v>
      </c>
    </row>
    <row r="25" spans="1:4" ht="16.5">
      <c r="A25" s="3"/>
      <c r="B25" s="15"/>
      <c r="C25" s="3"/>
      <c r="D25" s="9"/>
    </row>
    <row r="26" spans="1:4" ht="16.5">
      <c r="A26" s="7" t="s">
        <v>4</v>
      </c>
      <c r="B26" s="15"/>
      <c r="C26" s="3"/>
      <c r="D26" s="9">
        <f>+D15-D24</f>
        <v>2256000</v>
      </c>
    </row>
    <row r="27" spans="1:4" ht="17.25" thickBot="1">
      <c r="A27" s="7" t="s">
        <v>1</v>
      </c>
      <c r="B27" s="15"/>
      <c r="C27" s="3"/>
      <c r="D27" s="3"/>
    </row>
    <row r="28" spans="1:4" ht="17.25" thickBot="1">
      <c r="A28" s="7" t="s">
        <v>38</v>
      </c>
      <c r="B28" s="15"/>
      <c r="C28" s="3"/>
      <c r="D28" s="29">
        <v>8.5000000000000006E-2</v>
      </c>
    </row>
    <row r="29" spans="1:4" ht="17.25" thickBot="1">
      <c r="A29" s="7" t="s">
        <v>39</v>
      </c>
      <c r="B29" s="15"/>
      <c r="C29" s="3"/>
      <c r="D29" s="32">
        <v>0.02</v>
      </c>
    </row>
    <row r="30" spans="1:4" ht="17.25" thickBot="1">
      <c r="A30" s="7" t="s">
        <v>40</v>
      </c>
      <c r="B30" s="15"/>
      <c r="C30" s="3"/>
      <c r="D30" s="33">
        <f>+D28+D29</f>
        <v>0.10500000000000001</v>
      </c>
    </row>
    <row r="31" spans="1:4" ht="16.5">
      <c r="A31" s="7"/>
      <c r="B31" s="15"/>
      <c r="C31" s="3"/>
      <c r="D31" s="30"/>
    </row>
    <row r="32" spans="1:4" ht="16.5">
      <c r="A32" s="7" t="s">
        <v>26</v>
      </c>
      <c r="B32" s="15"/>
      <c r="C32" s="3"/>
      <c r="D32" s="17">
        <f>+D26/D30</f>
        <v>21485714.285714284</v>
      </c>
    </row>
    <row r="33" spans="1:4" ht="16.5">
      <c r="A33" s="7" t="s">
        <v>5</v>
      </c>
      <c r="B33" s="15"/>
      <c r="C33" s="3"/>
      <c r="D33" s="17">
        <f>ROUND(D32,-3)</f>
        <v>21486000</v>
      </c>
    </row>
    <row r="34" spans="1:4" ht="16.5">
      <c r="A34" s="7" t="s">
        <v>27</v>
      </c>
      <c r="B34" s="15"/>
      <c r="C34" s="3"/>
      <c r="D34" s="18">
        <f>+D33/B5</f>
        <v>143.24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Intro-Data</vt:lpstr>
      <vt:lpstr>Office Rents</vt:lpstr>
      <vt:lpstr>Office Vacancy</vt:lpstr>
      <vt:lpstr>Office Expenses</vt:lpstr>
      <vt:lpstr>Apt Expense Study</vt:lpstr>
      <vt:lpstr>Retail Expenses</vt:lpstr>
      <vt:lpstr>Intro-Income Approach</vt:lpstr>
      <vt:lpstr>Retail SC</vt:lpstr>
      <vt:lpstr>Office</vt:lpstr>
      <vt:lpstr>Apartment</vt:lpstr>
      <vt:lpstr>Cap Rates</vt:lpstr>
      <vt:lpstr>Cap Rate Intro</vt:lpstr>
      <vt:lpstr>Derive Cap Rate</vt:lpstr>
      <vt:lpstr>I&amp;E Apt</vt:lpstr>
      <vt:lpstr>Cap Rate</vt:lpstr>
      <vt:lpstr>Tax Court</vt:lpstr>
      <vt:lpstr>Sales-Cap</vt:lpstr>
      <vt:lpstr>Sales Cap-Caution</vt:lpstr>
      <vt:lpstr>Band</vt:lpstr>
      <vt:lpstr>Band-Calc</vt:lpstr>
      <vt:lpstr>L&amp;B Band</vt:lpstr>
      <vt:lpstr>DCR</vt:lpstr>
      <vt:lpstr>Survey</vt:lpstr>
      <vt:lpstr>PWC-Apt</vt:lpstr>
      <vt:lpstr>ACLI</vt:lpstr>
      <vt:lpstr>Summary</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BRB</dc:creator>
  <cp:lastModifiedBy>BRB</cp:lastModifiedBy>
  <cp:lastPrinted>2015-11-16T16:23:14Z</cp:lastPrinted>
  <dcterms:created xsi:type="dcterms:W3CDTF">2015-01-19T19:14:57Z</dcterms:created>
  <dcterms:modified xsi:type="dcterms:W3CDTF">2015-11-16T18:20:03Z</dcterms:modified>
</cp:coreProperties>
</file>